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<sst xmlns="http://schemas.openxmlformats.org/spreadsheetml/2006/main" count="234" uniqueCount="70">
  <si>
    <t>重庆长期护理保险失能评定结论公示</t>
  </si>
  <si>
    <t/>
  </si>
  <si>
    <t>打印日期:</t>
  </si>
  <si>
    <t>2026-08-20</t>
  </si>
  <si>
    <t>根据《重庆市长期护理保险失能等级评定管理办法》（渝医保发〔2021〕52号）精神，以下人员符合重庆市长期护理保险失能等级评定标准，现将评定结论公示如下：</t>
  </si>
  <si>
    <t>序号</t>
  </si>
  <si>
    <t>姓名</t>
  </si>
  <si>
    <t>性别</t>
  </si>
  <si>
    <t>证件号码</t>
  </si>
  <si>
    <t>参保区县</t>
  </si>
  <si>
    <t>评估类型</t>
  </si>
  <si>
    <t>评估地址</t>
  </si>
  <si>
    <t>评估等级</t>
  </si>
  <si>
    <t>叶林基</t>
  </si>
  <si>
    <t>男</t>
  </si>
  <si>
    <t>云阳县</t>
  </si>
  <si>
    <t>动态评估</t>
  </si>
  <si>
    <t>中度失能</t>
  </si>
  <si>
    <t>曾和祥</t>
  </si>
  <si>
    <t>准入评估</t>
  </si>
  <si>
    <t>汪治兴</t>
  </si>
  <si>
    <t>女</t>
  </si>
  <si>
    <t>重度失能I级</t>
  </si>
  <si>
    <t>王朝荣</t>
  </si>
  <si>
    <t>曹梅英</t>
  </si>
  <si>
    <t>重度失能Ⅲ级</t>
  </si>
  <si>
    <t>谭其禄</t>
  </si>
  <si>
    <t>陈清明</t>
  </si>
  <si>
    <t>余云秀</t>
  </si>
  <si>
    <t>万州区</t>
  </si>
  <si>
    <t>定期复评</t>
  </si>
  <si>
    <t>刘群</t>
  </si>
  <si>
    <t>定期评估</t>
  </si>
  <si>
    <t>王昌斗</t>
  </si>
  <si>
    <t>渝中区</t>
  </si>
  <si>
    <t>胡玲</t>
  </si>
  <si>
    <t>谢尧元</t>
  </si>
  <si>
    <t>全定学</t>
  </si>
  <si>
    <t>魏学芬</t>
  </si>
  <si>
    <t>重度失能II级</t>
  </si>
  <si>
    <t>伍先才</t>
  </si>
  <si>
    <t>张学儒</t>
  </si>
  <si>
    <t>王大信</t>
  </si>
  <si>
    <t>王先聘</t>
  </si>
  <si>
    <t>王凤鸣</t>
  </si>
  <si>
    <t>陈遵友</t>
  </si>
  <si>
    <t>于奇淮</t>
  </si>
  <si>
    <t>姚洪明</t>
  </si>
  <si>
    <t>何先珍</t>
  </si>
  <si>
    <t>许志权</t>
  </si>
  <si>
    <t>陶维礼</t>
  </si>
  <si>
    <t>黄启奎</t>
  </si>
  <si>
    <t>温国祥</t>
  </si>
  <si>
    <t>瞿仁玉</t>
  </si>
  <si>
    <t>刘运权</t>
  </si>
  <si>
    <t>陈遵泰</t>
  </si>
  <si>
    <t>雷元碧</t>
  </si>
  <si>
    <t>贺贵生</t>
  </si>
  <si>
    <t>牟方术</t>
  </si>
  <si>
    <t>王清成</t>
  </si>
  <si>
    <t>谭建明</t>
  </si>
  <si>
    <t>张永贵</t>
  </si>
  <si>
    <t>姚德亮</t>
  </si>
  <si>
    <t>甘承遥</t>
  </si>
  <si>
    <t>彭麦秀</t>
  </si>
  <si>
    <t>张明</t>
  </si>
  <si>
    <t>任勇</t>
  </si>
  <si>
    <t>程国树</t>
  </si>
  <si>
    <t>余发英</t>
  </si>
  <si>
    <t>谭周琼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</si>
</sst>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8"/>
      <color rgb="FF333333"/>
      <name val="宋体"/>
      <charset val="134"/>
    </font>
    <font>
      <sz val="12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5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selection activeCell="F16" sqref="F16"/>
    </sheetView>
  </sheetViews>
  <sheetFormatPr defaultColWidth="9" defaultRowHeight="13.5" outlineLevelCol="7"/>
  <cols>
    <col min="1" max="1" width="8.54166666666667" customWidth="1"/>
    <col min="2" max="2" width="12.2" customWidth="1"/>
    <col min="3" max="3" width="12.075" customWidth="1"/>
    <col min="4" max="4" width="20.7416666666667" customWidth="1"/>
    <col min="5" max="6" width="14.6416666666667" customWidth="1"/>
    <col min="7" max="7" width="27.6916666666667" customWidth="1"/>
    <col min="8" max="8" width="15.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7" customHeight="1" spans="1:8">
      <c r="A2" s="2" t="str">
        <f>"联系电话:"&amp;"023-55186865"</f>
        <v>联系电话:023-55186865</v>
      </c>
      <c r="B2" s="2"/>
      <c r="C2" s="2"/>
      <c r="D2" s="3" t="s">
        <v>1</v>
      </c>
      <c r="E2" s="3" t="s">
        <v>1</v>
      </c>
      <c r="F2" s="3"/>
      <c r="G2" s="4" t="s">
        <v>2</v>
      </c>
      <c r="H2" s="2" t="s">
        <v>3</v>
      </c>
    </row>
    <row r="3" ht="32" customHeight="1" spans="1:8">
      <c r="A3" s="5" t="s">
        <v>4</v>
      </c>
      <c r="B3" s="5"/>
      <c r="C3" s="5"/>
      <c r="D3" s="5"/>
      <c r="E3" s="5"/>
      <c r="F3" s="5"/>
      <c r="G3" s="5"/>
      <c r="H3" s="5"/>
    </row>
    <row r="4" ht="17" customHeight="1" spans="1:8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</row>
    <row r="5" ht="17" customHeight="1" spans="1:8">
      <c r="A5" s="6">
        <v>1</v>
      </c>
      <c r="B5" s="6" t="s">
        <v>13</v>
      </c>
      <c r="C5" s="6" t="s">
        <v>14</v>
      </c>
      <c r="D5" s="6" t="str">
        <f>CONCATENATE("5122251953","******","32")</f>
        <v>5122251953******32</v>
      </c>
      <c r="E5" s="6" t="s">
        <v>15</v>
      </c>
      <c r="F5" s="6" t="s">
        <v>16</v>
      </c>
      <c r="G5" s="6" t="str">
        <f>CONCATENATE("清水龙洞村6","******")</f>
        <v>清水龙洞村6******</v>
      </c>
      <c r="H5" s="6" t="s">
        <v>17</v>
      </c>
    </row>
    <row r="6" ht="17" customHeight="1" spans="1:8">
      <c r="A6" s="6">
        <v>2</v>
      </c>
      <c r="B6" s="6" t="s">
        <v>18</v>
      </c>
      <c r="C6" s="6" t="s">
        <v>14</v>
      </c>
      <c r="D6" s="6" t="str">
        <f>CONCATENATE("5122251932","******","11")</f>
        <v>5122251932******11</v>
      </c>
      <c r="E6" s="6" t="s">
        <v>15</v>
      </c>
      <c r="F6" s="7" t="s">
        <v>19</v>
      </c>
      <c r="G6" s="6" t="str">
        <f>CONCATENATE("望江大道96","******")</f>
        <v>望江大道96******</v>
      </c>
      <c r="H6" s="6" t="s">
        <v>17</v>
      </c>
    </row>
    <row r="7" ht="17" customHeight="1" spans="1:8">
      <c r="A7" s="6">
        <v>3</v>
      </c>
      <c r="B7" s="6" t="s">
        <v>20</v>
      </c>
      <c r="C7" s="6" t="s">
        <v>21</v>
      </c>
      <c r="D7" s="6" t="str">
        <f>CONCATENATE("5122251946","******","68")</f>
        <v>5122251946******68</v>
      </c>
      <c r="E7" s="6" t="s">
        <v>15</v>
      </c>
      <c r="F7" s="6" t="s">
        <v>19</v>
      </c>
      <c r="G7" s="6" t="str">
        <f>CONCATENATE("莲花路50号","******")</f>
        <v>莲花路50号******</v>
      </c>
      <c r="H7" s="6" t="s">
        <v>22</v>
      </c>
    </row>
    <row r="8" ht="17" customHeight="1" spans="1:8">
      <c r="A8" s="6">
        <v>4</v>
      </c>
      <c r="B8" s="6" t="s">
        <v>23</v>
      </c>
      <c r="C8" s="6" t="s">
        <v>14</v>
      </c>
      <c r="D8" s="6" t="str">
        <f>CONCATENATE("5122251936","******","94")</f>
        <v>5122251936******94</v>
      </c>
      <c r="E8" s="6" t="s">
        <v>15</v>
      </c>
      <c r="F8" s="6" t="s">
        <v>19</v>
      </c>
      <c r="G8" s="6" t="str">
        <f>CONCATENATE("妇幼保健院医","******")</f>
        <v>妇幼保健院医******</v>
      </c>
      <c r="H8" s="6" t="s">
        <v>22</v>
      </c>
    </row>
    <row r="9" ht="17" customHeight="1" spans="1:8">
      <c r="A9" s="6">
        <v>5</v>
      </c>
      <c r="B9" s="6" t="s">
        <v>24</v>
      </c>
      <c r="C9" s="6" t="s">
        <v>21</v>
      </c>
      <c r="D9" s="6" t="str">
        <f>CONCATENATE("5122251931","******","21")</f>
        <v>5122251931******21</v>
      </c>
      <c r="E9" s="6" t="s">
        <v>15</v>
      </c>
      <c r="F9" s="6" t="s">
        <v>19</v>
      </c>
      <c r="G9" s="6" t="str">
        <f>CONCATENATE("水印养老院","******")</f>
        <v>水印养老院******</v>
      </c>
      <c r="H9" s="6" t="s">
        <v>25</v>
      </c>
    </row>
    <row r="10" ht="17" customHeight="1" spans="1:8">
      <c r="A10" s="6">
        <v>6</v>
      </c>
      <c r="B10" s="6" t="s">
        <v>26</v>
      </c>
      <c r="C10" s="6" t="s">
        <v>14</v>
      </c>
      <c r="D10" s="6" t="str">
        <f>CONCATENATE("5122251944","******","11")</f>
        <v>5122251944******11</v>
      </c>
      <c r="E10" s="6" t="s">
        <v>15</v>
      </c>
      <c r="F10" s="6" t="s">
        <v>19</v>
      </c>
      <c r="G10" s="6" t="str">
        <f>CONCATENATE("紫云台3栋1","******")</f>
        <v>紫云台3栋1******</v>
      </c>
      <c r="H10" s="6" t="s">
        <v>22</v>
      </c>
    </row>
    <row r="11" ht="17" customHeight="1" spans="1:8">
      <c r="A11" s="6">
        <v>7</v>
      </c>
      <c r="B11" s="6" t="s">
        <v>27</v>
      </c>
      <c r="C11" s="6" t="s">
        <v>14</v>
      </c>
      <c r="D11" s="6" t="str">
        <f>CONCATENATE("5122251953","******","39")</f>
        <v>5122251953******39</v>
      </c>
      <c r="E11" s="6" t="s">
        <v>15</v>
      </c>
      <c r="F11" s="6" t="s">
        <v>19</v>
      </c>
      <c r="G11" s="6" t="str">
        <f>CONCATENATE("民德路685","******")</f>
        <v>民德路685******</v>
      </c>
      <c r="H11" s="6" t="s">
        <v>22</v>
      </c>
    </row>
    <row r="12" ht="17" customHeight="1" spans="1:8">
      <c r="A12" s="6">
        <v>8</v>
      </c>
      <c r="B12" s="6" t="s">
        <v>28</v>
      </c>
      <c r="C12" s="6" t="s">
        <v>21</v>
      </c>
      <c r="D12" s="6" t="str">
        <f>CONCATENATE("5122011936","******","23")</f>
        <v>5122011936******23</v>
      </c>
      <c r="E12" s="6" t="s">
        <v>29</v>
      </c>
      <c r="F12" s="6" t="s">
        <v>30</v>
      </c>
      <c r="G12" s="6" t="str">
        <f>CONCATENATE("太白养护中心","******")</f>
        <v>太白养护中心******</v>
      </c>
      <c r="H12" s="6" t="s">
        <v>17</v>
      </c>
    </row>
    <row r="13" ht="17" customHeight="1" spans="1:8">
      <c r="A13" s="6">
        <v>9</v>
      </c>
      <c r="B13" s="6" t="s">
        <v>31</v>
      </c>
      <c r="C13" s="6" t="s">
        <v>21</v>
      </c>
      <c r="D13" s="6" t="str">
        <f>CONCATENATE("5112041972","******","20")</f>
        <v>5112041972******20</v>
      </c>
      <c r="E13" s="6" t="s">
        <v>29</v>
      </c>
      <c r="F13" s="6" t="s">
        <v>32</v>
      </c>
      <c r="G13" s="6" t="str">
        <f>CONCATENATE("白云路52号","******")</f>
        <v>白云路52号******</v>
      </c>
      <c r="H13" s="6" t="s">
        <v>17</v>
      </c>
    </row>
    <row r="14" ht="17" customHeight="1" spans="1:8">
      <c r="A14" s="6">
        <v>10</v>
      </c>
      <c r="B14" s="6" t="s">
        <v>33</v>
      </c>
      <c r="C14" s="6" t="s">
        <v>14</v>
      </c>
      <c r="D14" s="6" t="str">
        <f>CONCATENATE("5122251929","******","95")</f>
        <v>5122251929******95</v>
      </c>
      <c r="E14" s="6" t="s">
        <v>34</v>
      </c>
      <c r="F14" s="6" t="s">
        <v>32</v>
      </c>
      <c r="G14" s="6" t="str">
        <f>CONCATENATE("民德路445","******")</f>
        <v>民德路445******</v>
      </c>
      <c r="H14" s="6" t="s">
        <v>17</v>
      </c>
    </row>
    <row r="15" ht="17" customHeight="1" spans="1:8">
      <c r="A15" s="6">
        <v>11</v>
      </c>
      <c r="B15" s="6" t="s">
        <v>35</v>
      </c>
      <c r="C15" s="6" t="s">
        <v>21</v>
      </c>
      <c r="D15" s="6" t="str">
        <f>CONCATENATE("5002351986","******","42")</f>
        <v>5002351986******42</v>
      </c>
      <c r="E15" s="6" t="s">
        <v>15</v>
      </c>
      <c r="F15" s="6" t="s">
        <v>32</v>
      </c>
      <c r="G15" s="6" t="str">
        <f>CONCATENATE("五同路","******")</f>
        <v>五同路******</v>
      </c>
      <c r="H15" s="6" t="s">
        <v>22</v>
      </c>
    </row>
    <row r="16" ht="17" customHeight="1" spans="1:8">
      <c r="A16" s="6">
        <v>12</v>
      </c>
      <c r="B16" s="6" t="s">
        <v>36</v>
      </c>
      <c r="C16" s="6" t="s">
        <v>14</v>
      </c>
      <c r="D16" s="6" t="str">
        <f>CONCATENATE("5002351995","******","12")</f>
        <v>5002351995******12</v>
      </c>
      <c r="E16" s="6" t="s">
        <v>15</v>
      </c>
      <c r="F16" s="6" t="s">
        <v>32</v>
      </c>
      <c r="G16" s="6" t="str">
        <f>CONCATENATE("群益路358","******")</f>
        <v>群益路358******</v>
      </c>
      <c r="H16" s="6" t="s">
        <v>17</v>
      </c>
    </row>
    <row r="17" ht="17" customHeight="1" spans="1:8">
      <c r="A17" s="6">
        <v>13</v>
      </c>
      <c r="B17" s="6" t="s">
        <v>37</v>
      </c>
      <c r="C17" s="6" t="s">
        <v>14</v>
      </c>
      <c r="D17" s="6" t="str">
        <f>CONCATENATE("5112241954","******","10")</f>
        <v>5112241954******10</v>
      </c>
      <c r="E17" s="6" t="s">
        <v>15</v>
      </c>
      <c r="F17" s="6" t="s">
        <v>32</v>
      </c>
      <c r="G17" s="6" t="str">
        <f>CONCATENATE("金科世界城1","******")</f>
        <v>金科世界城1******</v>
      </c>
      <c r="H17" s="6" t="s">
        <v>22</v>
      </c>
    </row>
    <row r="18" ht="17" customHeight="1" spans="1:8">
      <c r="A18" s="6">
        <v>14</v>
      </c>
      <c r="B18" s="6" t="s">
        <v>38</v>
      </c>
      <c r="C18" s="6" t="s">
        <v>21</v>
      </c>
      <c r="D18" s="6" t="str">
        <f>CONCATENATE("5112241957","******","87")</f>
        <v>5112241957******87</v>
      </c>
      <c r="E18" s="6" t="s">
        <v>15</v>
      </c>
      <c r="F18" s="6" t="s">
        <v>32</v>
      </c>
      <c r="G18" s="6" t="str">
        <f>CONCATENATE("桂花路","******")</f>
        <v>桂花路******</v>
      </c>
      <c r="H18" s="6" t="s">
        <v>39</v>
      </c>
    </row>
    <row r="19" ht="17" customHeight="1" spans="1:8">
      <c r="A19" s="6">
        <v>15</v>
      </c>
      <c r="B19" s="6" t="s">
        <v>40</v>
      </c>
      <c r="C19" s="6" t="s">
        <v>14</v>
      </c>
      <c r="D19" s="6" t="str">
        <f>CONCATENATE("5122251931","******","79")</f>
        <v>5122251931******79</v>
      </c>
      <c r="E19" s="6" t="s">
        <v>15</v>
      </c>
      <c r="F19" s="6" t="s">
        <v>32</v>
      </c>
      <c r="G19" s="6" t="str">
        <f>CONCATENATE("体育路360","******")</f>
        <v>体育路360******</v>
      </c>
      <c r="H19" s="6" t="s">
        <v>17</v>
      </c>
    </row>
    <row r="20" ht="17" customHeight="1" spans="1:8">
      <c r="A20" s="6">
        <v>16</v>
      </c>
      <c r="B20" s="6" t="s">
        <v>41</v>
      </c>
      <c r="C20" s="6" t="s">
        <v>14</v>
      </c>
      <c r="D20" s="6" t="str">
        <f>CONCATENATE("5122251934","******","14")</f>
        <v>5122251934******14</v>
      </c>
      <c r="E20" s="6" t="s">
        <v>15</v>
      </c>
      <c r="F20" s="6" t="s">
        <v>32</v>
      </c>
      <c r="G20" s="6" t="str">
        <f>CONCATENATE("立新","******")</f>
        <v>立新******</v>
      </c>
      <c r="H20" s="6" t="s">
        <v>17</v>
      </c>
    </row>
    <row r="21" ht="17" customHeight="1" spans="1:8">
      <c r="A21" s="6">
        <v>17</v>
      </c>
      <c r="B21" s="6" t="s">
        <v>42</v>
      </c>
      <c r="C21" s="6" t="s">
        <v>14</v>
      </c>
      <c r="D21" s="6" t="str">
        <f>CONCATENATE("5122251935","******","39")</f>
        <v>5122251935******39</v>
      </c>
      <c r="E21" s="6" t="s">
        <v>15</v>
      </c>
      <c r="F21" s="6" t="s">
        <v>32</v>
      </c>
      <c r="G21" s="6" t="str">
        <f>CONCATENATE("莲花路206","******")</f>
        <v>莲花路206******</v>
      </c>
      <c r="H21" s="6" t="s">
        <v>25</v>
      </c>
    </row>
    <row r="22" ht="17" customHeight="1" spans="1:8">
      <c r="A22" s="6">
        <v>18</v>
      </c>
      <c r="B22" s="6" t="s">
        <v>43</v>
      </c>
      <c r="C22" s="6" t="s">
        <v>14</v>
      </c>
      <c r="D22" s="6" t="str">
        <f>CONCATENATE("5122251936","******","30")</f>
        <v>5122251936******30</v>
      </c>
      <c r="E22" s="6" t="s">
        <v>15</v>
      </c>
      <c r="F22" s="6" t="s">
        <v>32</v>
      </c>
      <c r="G22" s="6" t="str">
        <f>CONCATENATE("金科","******")</f>
        <v>金科******</v>
      </c>
      <c r="H22" s="6" t="s">
        <v>22</v>
      </c>
    </row>
    <row r="23" ht="17" customHeight="1" spans="1:8">
      <c r="A23" s="6">
        <v>19</v>
      </c>
      <c r="B23" s="6" t="s">
        <v>44</v>
      </c>
      <c r="C23" s="6" t="s">
        <v>14</v>
      </c>
      <c r="D23" s="6" t="str">
        <f>CONCATENATE("5122251937","******","93")</f>
        <v>5122251937******93</v>
      </c>
      <c r="E23" s="6" t="s">
        <v>15</v>
      </c>
      <c r="F23" s="6" t="s">
        <v>32</v>
      </c>
      <c r="G23" s="6" t="str">
        <f>CONCATENATE("白云路电力公","******")</f>
        <v>白云路电力公******</v>
      </c>
      <c r="H23" s="6" t="s">
        <v>22</v>
      </c>
    </row>
    <row r="24" ht="17" customHeight="1" spans="1:8">
      <c r="A24" s="6">
        <v>20</v>
      </c>
      <c r="B24" s="6" t="s">
        <v>45</v>
      </c>
      <c r="C24" s="6" t="s">
        <v>14</v>
      </c>
      <c r="D24" s="6" t="str">
        <f>CONCATENATE("5122251938","******","38")</f>
        <v>5122251938******38</v>
      </c>
      <c r="E24" s="6" t="s">
        <v>15</v>
      </c>
      <c r="F24" s="6" t="s">
        <v>32</v>
      </c>
      <c r="G24" s="6" t="str">
        <f>CONCATENATE("晶都国际","******")</f>
        <v>晶都国际******</v>
      </c>
      <c r="H24" s="6" t="s">
        <v>22</v>
      </c>
    </row>
    <row r="25" ht="17" customHeight="1" spans="1:8">
      <c r="A25" s="6">
        <v>21</v>
      </c>
      <c r="B25" s="6" t="s">
        <v>46</v>
      </c>
      <c r="C25" s="6" t="s">
        <v>14</v>
      </c>
      <c r="D25" s="6" t="str">
        <f>CONCATENATE("5122251938","******","11")</f>
        <v>5122251938******11</v>
      </c>
      <c r="E25" s="6" t="s">
        <v>15</v>
      </c>
      <c r="F25" s="6" t="s">
        <v>32</v>
      </c>
      <c r="G25" s="6" t="str">
        <f>CONCATENATE("白云路电力公","******")</f>
        <v>白云路电力公******</v>
      </c>
      <c r="H25" s="6" t="s">
        <v>39</v>
      </c>
    </row>
    <row r="26" ht="17" customHeight="1" spans="1:8">
      <c r="A26" s="6">
        <v>22</v>
      </c>
      <c r="B26" s="6" t="s">
        <v>47</v>
      </c>
      <c r="C26" s="6" t="s">
        <v>14</v>
      </c>
      <c r="D26" s="6" t="str">
        <f>CONCATENATE("5122251939","******","32")</f>
        <v>5122251939******32</v>
      </c>
      <c r="E26" s="6" t="s">
        <v>15</v>
      </c>
      <c r="F26" s="6" t="s">
        <v>32</v>
      </c>
      <c r="G26" s="6" t="str">
        <f>CONCATENATE("水印养老院6","******")</f>
        <v>水印养老院6******</v>
      </c>
      <c r="H26" s="6" t="s">
        <v>39</v>
      </c>
    </row>
    <row r="27" ht="17" customHeight="1" spans="1:8">
      <c r="A27" s="6">
        <v>23</v>
      </c>
      <c r="B27" s="6" t="s">
        <v>48</v>
      </c>
      <c r="C27" s="6" t="s">
        <v>21</v>
      </c>
      <c r="D27" s="6" t="str">
        <f>CONCATENATE("5122251939","******","20")</f>
        <v>5122251939******20</v>
      </c>
      <c r="E27" s="6" t="s">
        <v>15</v>
      </c>
      <c r="F27" s="6" t="s">
        <v>32</v>
      </c>
      <c r="G27" s="6" t="str">
        <f>CONCATENATE("里市街道4号","******")</f>
        <v>里市街道4号******</v>
      </c>
      <c r="H27" s="6" t="s">
        <v>17</v>
      </c>
    </row>
    <row r="28" ht="17" customHeight="1" spans="1:8">
      <c r="A28" s="6">
        <v>24</v>
      </c>
      <c r="B28" s="6" t="s">
        <v>49</v>
      </c>
      <c r="C28" s="6" t="s">
        <v>14</v>
      </c>
      <c r="D28" s="6" t="str">
        <f>CONCATENATE("5122251940","******","37")</f>
        <v>5122251940******37</v>
      </c>
      <c r="E28" s="6" t="s">
        <v>15</v>
      </c>
      <c r="F28" s="6" t="s">
        <v>32</v>
      </c>
      <c r="G28" s="6" t="str">
        <f>CONCATENATE("云江大道15","******")</f>
        <v>云江大道15******</v>
      </c>
      <c r="H28" s="6" t="s">
        <v>22</v>
      </c>
    </row>
    <row r="29" ht="17" customHeight="1" spans="1:8">
      <c r="A29" s="6">
        <v>25</v>
      </c>
      <c r="B29" s="6" t="s">
        <v>50</v>
      </c>
      <c r="C29" s="6" t="s">
        <v>14</v>
      </c>
      <c r="D29" s="6" t="str">
        <f>CONCATENATE("5122251940","******","36")</f>
        <v>5122251940******36</v>
      </c>
      <c r="E29" s="6" t="s">
        <v>15</v>
      </c>
      <c r="F29" s="6" t="s">
        <v>32</v>
      </c>
      <c r="G29" s="6" t="str">
        <f>CONCATENATE("民德路445","******")</f>
        <v>民德路445******</v>
      </c>
      <c r="H29" s="6" t="s">
        <v>22</v>
      </c>
    </row>
    <row r="30" ht="17" customHeight="1" spans="1:8">
      <c r="A30" s="6">
        <v>26</v>
      </c>
      <c r="B30" s="6" t="s">
        <v>51</v>
      </c>
      <c r="C30" s="6" t="s">
        <v>14</v>
      </c>
      <c r="D30" s="6" t="str">
        <f>CONCATENATE("5122251942","******","30")</f>
        <v>5122251942******30</v>
      </c>
      <c r="E30" s="6" t="s">
        <v>15</v>
      </c>
      <c r="F30" s="6" t="s">
        <v>32</v>
      </c>
      <c r="G30" s="6" t="str">
        <f>CONCATENATE("体育路","******")</f>
        <v>体育路******</v>
      </c>
      <c r="H30" s="6" t="s">
        <v>22</v>
      </c>
    </row>
    <row r="31" ht="17" customHeight="1" spans="1:8">
      <c r="A31" s="6">
        <v>27</v>
      </c>
      <c r="B31" s="6" t="s">
        <v>52</v>
      </c>
      <c r="C31" s="6" t="s">
        <v>14</v>
      </c>
      <c r="D31" s="6" t="str">
        <f>CONCATENATE("5122251943","******","31")</f>
        <v>5122251943******31</v>
      </c>
      <c r="E31" s="6" t="s">
        <v>15</v>
      </c>
      <c r="F31" s="6" t="s">
        <v>32</v>
      </c>
      <c r="G31" s="6" t="str">
        <f>CONCATENATE("龙泉路","******")</f>
        <v>龙泉路******</v>
      </c>
      <c r="H31" s="6" t="s">
        <v>22</v>
      </c>
    </row>
    <row r="32" ht="17" customHeight="1" spans="1:8">
      <c r="A32" s="6">
        <v>28</v>
      </c>
      <c r="B32" s="6" t="s">
        <v>53</v>
      </c>
      <c r="C32" s="6" t="s">
        <v>21</v>
      </c>
      <c r="D32" s="6" t="str">
        <f>CONCATENATE("5122251944","******","68")</f>
        <v>5122251944******68</v>
      </c>
      <c r="E32" s="6" t="s">
        <v>15</v>
      </c>
      <c r="F32" s="6" t="s">
        <v>32</v>
      </c>
      <c r="G32" s="6" t="str">
        <f>CONCATENATE("滨江国际","******")</f>
        <v>滨江国际******</v>
      </c>
      <c r="H32" s="6" t="s">
        <v>25</v>
      </c>
    </row>
    <row r="33" ht="17" customHeight="1" spans="1:8">
      <c r="A33" s="6">
        <v>29</v>
      </c>
      <c r="B33" s="6" t="s">
        <v>54</v>
      </c>
      <c r="C33" s="6" t="s">
        <v>21</v>
      </c>
      <c r="D33" s="6" t="str">
        <f>CONCATENATE("5122251945","******","42")</f>
        <v>5122251945******42</v>
      </c>
      <c r="E33" s="6" t="s">
        <v>15</v>
      </c>
      <c r="F33" s="6" t="s">
        <v>32</v>
      </c>
      <c r="G33" s="6" t="str">
        <f>CONCATENATE("晶都国际","******")</f>
        <v>晶都国际******</v>
      </c>
      <c r="H33" s="6" t="s">
        <v>39</v>
      </c>
    </row>
    <row r="34" ht="17" customHeight="1" spans="1:8">
      <c r="A34" s="6">
        <v>30</v>
      </c>
      <c r="B34" s="6" t="s">
        <v>55</v>
      </c>
      <c r="C34" s="6" t="s">
        <v>14</v>
      </c>
      <c r="D34" s="6" t="str">
        <f>CONCATENATE("5122251946","******","37")</f>
        <v>5122251946******37</v>
      </c>
      <c r="E34" s="6" t="s">
        <v>15</v>
      </c>
      <c r="F34" s="6" t="s">
        <v>32</v>
      </c>
      <c r="G34" s="6" t="str">
        <f>CONCATENATE("云江大道15","******")</f>
        <v>云江大道15******</v>
      </c>
      <c r="H34" s="6" t="s">
        <v>22</v>
      </c>
    </row>
    <row r="35" ht="17" customHeight="1" spans="1:8">
      <c r="A35" s="6">
        <v>31</v>
      </c>
      <c r="B35" s="6" t="s">
        <v>56</v>
      </c>
      <c r="C35" s="6" t="s">
        <v>21</v>
      </c>
      <c r="D35" s="6" t="str">
        <f>CONCATENATE("5122251948","******","48")</f>
        <v>5122251948******48</v>
      </c>
      <c r="E35" s="6" t="s">
        <v>15</v>
      </c>
      <c r="F35" s="6" t="s">
        <v>32</v>
      </c>
      <c r="G35" s="6" t="str">
        <f>CONCATENATE("群益路217","******")</f>
        <v>群益路217******</v>
      </c>
      <c r="H35" s="6" t="s">
        <v>25</v>
      </c>
    </row>
    <row r="36" ht="17" customHeight="1" spans="1:8">
      <c r="A36" s="6">
        <v>32</v>
      </c>
      <c r="B36" s="6" t="s">
        <v>57</v>
      </c>
      <c r="C36" s="6" t="s">
        <v>14</v>
      </c>
      <c r="D36" s="6" t="str">
        <f>CONCATENATE("5122251949","******","31")</f>
        <v>5122251949******31</v>
      </c>
      <c r="E36" s="6" t="s">
        <v>15</v>
      </c>
      <c r="F36" s="6" t="s">
        <v>32</v>
      </c>
      <c r="G36" s="6" t="str">
        <f>CONCATENATE("福鹤养老院","******")</f>
        <v>福鹤养老院******</v>
      </c>
      <c r="H36" s="6" t="s">
        <v>39</v>
      </c>
    </row>
    <row r="37" ht="17" customHeight="1" spans="1:8">
      <c r="A37" s="6">
        <v>33</v>
      </c>
      <c r="B37" s="6" t="s">
        <v>58</v>
      </c>
      <c r="C37" s="6" t="s">
        <v>14</v>
      </c>
      <c r="D37" s="6" t="str">
        <f>CONCATENATE("5122251951","******","31")</f>
        <v>5122251951******31</v>
      </c>
      <c r="E37" s="6" t="s">
        <v>15</v>
      </c>
      <c r="F37" s="6" t="s">
        <v>32</v>
      </c>
      <c r="G37" s="6" t="str">
        <f>CONCATENATE("人民医院","******")</f>
        <v>人民医院******</v>
      </c>
      <c r="H37" s="6" t="s">
        <v>17</v>
      </c>
    </row>
    <row r="38" ht="17" customHeight="1" spans="1:8">
      <c r="A38" s="6">
        <v>34</v>
      </c>
      <c r="B38" s="6" t="s">
        <v>59</v>
      </c>
      <c r="C38" s="6" t="s">
        <v>14</v>
      </c>
      <c r="D38" s="6" t="str">
        <f>CONCATENATE("5122251952","******","1X")</f>
        <v>5122251952******1X</v>
      </c>
      <c r="E38" s="6" t="s">
        <v>15</v>
      </c>
      <c r="F38" s="6" t="s">
        <v>32</v>
      </c>
      <c r="G38" s="6" t="str">
        <f>CONCATENATE("云江大道14","******")</f>
        <v>云江大道14******</v>
      </c>
      <c r="H38" s="6" t="s">
        <v>25</v>
      </c>
    </row>
    <row r="39" ht="17" customHeight="1" spans="1:8">
      <c r="A39" s="6">
        <v>35</v>
      </c>
      <c r="B39" s="6" t="s">
        <v>60</v>
      </c>
      <c r="C39" s="6" t="s">
        <v>14</v>
      </c>
      <c r="D39" s="6" t="str">
        <f>CONCATENATE("5122251953","******","91")</f>
        <v>5122251953******91</v>
      </c>
      <c r="E39" s="6" t="s">
        <v>15</v>
      </c>
      <c r="F39" s="6" t="s">
        <v>32</v>
      </c>
      <c r="G39" s="6" t="str">
        <f>CONCATENATE("云江大道94","******")</f>
        <v>云江大道94******</v>
      </c>
      <c r="H39" s="6" t="s">
        <v>17</v>
      </c>
    </row>
    <row r="40" ht="17" customHeight="1" spans="1:8">
      <c r="A40" s="6">
        <v>36</v>
      </c>
      <c r="B40" s="6" t="s">
        <v>61</v>
      </c>
      <c r="C40" s="6" t="s">
        <v>14</v>
      </c>
      <c r="D40" s="6" t="str">
        <f>CONCATENATE("5122251954","******","35")</f>
        <v>5122251954******35</v>
      </c>
      <c r="E40" s="6" t="s">
        <v>15</v>
      </c>
      <c r="F40" s="6" t="s">
        <v>32</v>
      </c>
      <c r="G40" s="6" t="str">
        <f>CONCATENATE("御江山6幢2","******")</f>
        <v>御江山6幢2******</v>
      </c>
      <c r="H40" s="6" t="s">
        <v>17</v>
      </c>
    </row>
    <row r="41" ht="17" customHeight="1" spans="1:8">
      <c r="A41" s="6">
        <v>37</v>
      </c>
      <c r="B41" s="6" t="s">
        <v>62</v>
      </c>
      <c r="C41" s="6" t="s">
        <v>14</v>
      </c>
      <c r="D41" s="6" t="str">
        <f>CONCATENATE("5122251955","******","57")</f>
        <v>5122251955******57</v>
      </c>
      <c r="E41" s="6" t="s">
        <v>15</v>
      </c>
      <c r="F41" s="6" t="s">
        <v>32</v>
      </c>
      <c r="G41" s="6" t="str">
        <f>CONCATENATE("滨江大道","******")</f>
        <v>滨江大道******</v>
      </c>
      <c r="H41" s="6" t="s">
        <v>22</v>
      </c>
    </row>
    <row r="42" ht="17" customHeight="1" spans="1:8">
      <c r="A42" s="6">
        <v>38</v>
      </c>
      <c r="B42" s="6" t="s">
        <v>63</v>
      </c>
      <c r="C42" s="6" t="s">
        <v>14</v>
      </c>
      <c r="D42" s="6" t="str">
        <f>CONCATENATE("5122251956","******","50")</f>
        <v>5122251956******50</v>
      </c>
      <c r="E42" s="6" t="s">
        <v>15</v>
      </c>
      <c r="F42" s="6" t="s">
        <v>32</v>
      </c>
      <c r="G42" s="6" t="str">
        <f>CONCATENATE("体育路335","******")</f>
        <v>体育路335******</v>
      </c>
      <c r="H42" s="6" t="s">
        <v>17</v>
      </c>
    </row>
    <row r="43" ht="17" customHeight="1" spans="1:8">
      <c r="A43" s="6">
        <v>39</v>
      </c>
      <c r="B43" s="6" t="s">
        <v>64</v>
      </c>
      <c r="C43" s="6" t="s">
        <v>21</v>
      </c>
      <c r="D43" s="6" t="str">
        <f>CONCATENATE("5122251962","******","83")</f>
        <v>5122251962******83</v>
      </c>
      <c r="E43" s="6" t="s">
        <v>15</v>
      </c>
      <c r="F43" s="6" t="s">
        <v>32</v>
      </c>
      <c r="G43" s="6" t="str">
        <f>CONCATENATE("沙坨街35号","******")</f>
        <v>沙坨街35号******</v>
      </c>
      <c r="H43" s="6" t="s">
        <v>17</v>
      </c>
    </row>
    <row r="44" ht="17" customHeight="1" spans="1:8">
      <c r="A44" s="6">
        <v>40</v>
      </c>
      <c r="B44" s="6" t="s">
        <v>65</v>
      </c>
      <c r="C44" s="6" t="s">
        <v>14</v>
      </c>
      <c r="D44" s="6" t="str">
        <f>CONCATENATE("5122251964","******","72")</f>
        <v>5122251964******72</v>
      </c>
      <c r="E44" s="6" t="s">
        <v>15</v>
      </c>
      <c r="F44" s="6" t="s">
        <v>32</v>
      </c>
      <c r="G44" s="6" t="str">
        <f>CONCATENATE("金科","******")</f>
        <v>金科******</v>
      </c>
      <c r="H44" s="6" t="s">
        <v>22</v>
      </c>
    </row>
    <row r="45" ht="17" customHeight="1" spans="1:8">
      <c r="A45" s="6">
        <v>41</v>
      </c>
      <c r="B45" s="6" t="s">
        <v>66</v>
      </c>
      <c r="C45" s="6" t="s">
        <v>14</v>
      </c>
      <c r="D45" s="6" t="str">
        <f>CONCATENATE("5122251965","******","30")</f>
        <v>5122251965******30</v>
      </c>
      <c r="E45" s="6" t="s">
        <v>15</v>
      </c>
      <c r="F45" s="6" t="s">
        <v>32</v>
      </c>
      <c r="G45" s="6" t="str">
        <f>CONCATENATE("云安路61号","******")</f>
        <v>云安路61号******</v>
      </c>
      <c r="H45" s="6" t="s">
        <v>22</v>
      </c>
    </row>
    <row r="46" ht="17" customHeight="1" spans="1:8">
      <c r="A46" s="6">
        <v>42</v>
      </c>
      <c r="B46" s="6" t="s">
        <v>67</v>
      </c>
      <c r="C46" s="6" t="s">
        <v>14</v>
      </c>
      <c r="D46" s="6" t="str">
        <f>CONCATENATE("5122251970","******","52")</f>
        <v>5122251970******52</v>
      </c>
      <c r="E46" s="6" t="s">
        <v>15</v>
      </c>
      <c r="F46" s="6" t="s">
        <v>32</v>
      </c>
      <c r="G46" s="6" t="str">
        <f>CONCATENATE("佳明康复医院","******")</f>
        <v>佳明康复医院******</v>
      </c>
      <c r="H46" s="6" t="s">
        <v>22</v>
      </c>
    </row>
    <row r="47" ht="17" customHeight="1" spans="1:8">
      <c r="A47" s="6">
        <v>43</v>
      </c>
      <c r="B47" s="6" t="s">
        <v>68</v>
      </c>
      <c r="C47" s="6" t="s">
        <v>21</v>
      </c>
      <c r="D47" s="6" t="str">
        <f>CONCATENATE("5122251966","******","64")</f>
        <v>5122251966******64</v>
      </c>
      <c r="E47" s="6" t="s">
        <v>15</v>
      </c>
      <c r="F47" s="6" t="s">
        <v>32</v>
      </c>
      <c r="G47" s="6" t="str">
        <f>CONCATENATE("云江大道11","******")</f>
        <v>云江大道11******</v>
      </c>
      <c r="H47" s="6" t="s">
        <v>17</v>
      </c>
    </row>
    <row r="48" ht="17" customHeight="1" spans="1:8">
      <c r="A48" s="6">
        <v>44</v>
      </c>
      <c r="B48" s="6" t="s">
        <v>69</v>
      </c>
      <c r="C48" s="6" t="s">
        <v>21</v>
      </c>
      <c r="D48" s="6" t="str">
        <f>CONCATENATE("5112241954","******","84")</f>
        <v>5112241954******84</v>
      </c>
      <c r="E48" s="6" t="s">
        <v>15</v>
      </c>
      <c r="F48" s="6" t="s">
        <v>32</v>
      </c>
      <c r="G48" s="6" t="str">
        <f>CONCATENATE("云江大道61","******")</f>
        <v>云江大道61******</v>
      </c>
      <c r="H48" s="6" t="s">
        <v>17</v>
      </c>
    </row>
    <row r="49" ht="29.25" customHeight="1" spans="1:8">
      <c r="A49" s="8" t="str">
        <f>"1.公示时间："&amp;"2026年08月20日"&amp;"至"&amp;"2026年08月24日"</f>
        <v>1.公示时间：2026年08月20日至2026年08月24日</v>
      </c>
      <c r="B49" s="8"/>
      <c r="C49" s="8"/>
      <c r="D49" s="8"/>
      <c r="E49" s="8"/>
      <c r="F49" s="8"/>
      <c r="G49" s="8"/>
      <c r="H49" s="8"/>
    </row>
    <row r="50" ht="32.25" customHeight="1" spans="1:8">
      <c r="A50" s="2" t="str">
        <f>"2.若对以上失能人员的评定结果有异议，请在公示期内通过电话或书面形式向有关部门反映；为便于调查核实，鼓励实名反映问题，并提供联系方式，我们将按有关规定予以保密。"</f>
        <v>2.若对以上失能人员的评定结果有异议，请在公示期内通过电话或书面形式向有关部门反映；为便于调查核实，鼓励实名反映问题，并提供联系方式，我们将按有关规定予以保密。</v>
      </c>
      <c r="B50" s="2"/>
      <c r="C50" s="2"/>
      <c r="D50" s="2"/>
      <c r="E50" s="2"/>
      <c r="F50" s="2"/>
      <c r="G50" s="2"/>
      <c r="H50" s="2"/>
    </row>
  </sheetData>
  <mergeCells count="5">
    <mergeCell ref="A1:H1"/>
    <mergeCell ref="A2:C2"/>
    <mergeCell ref="A3:H3"/>
    <mergeCell ref="A49:H49"/>
    <mergeCell ref="A50:H50"/>
  </mergeCells>
  <conditionalFormatting sqref="B$1:B$1048576">
    <cfRule type="duplicateValues" dxfId="0" priority="1"/>
  </conditionalFormatting>
  <pageMargins left="0.275" right="0.118055555555556" top="0.393055555555556" bottom="0.393055555555556" header="0.298611111111111" footer="0.298611111111111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2026-08-20T01:44:00Z</dcterms:created>
  <dcterms:modified xsi:type="dcterms:W3CDTF">2026-08-20T01:53:35Z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