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<sst xmlns="http://schemas.openxmlformats.org/spreadsheetml/2006/main" count="380" uniqueCount="111">
  <si>
    <t>重庆长期护理保险失能评定结论公示</t>
  </si>
  <si>
    <t/>
  </si>
  <si>
    <t>打印日期: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</si>
  <si>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</si>
  <si>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</si>
  <si>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</si>
  <si>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</si>
  <si>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</si>
  <si>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</si>
  <si>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</si>
  <si>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</si>
  <si>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卢敬安</t>
  </si>
  <si>
    <t>男</t>
  </si>
  <si>
    <t>云阳县</t>
  </si>
  <si>
    <t>重度失能Ⅲ级</t>
  </si>
  <si>
    <t>杨钦映</t>
  </si>
  <si>
    <t>女</t>
  </si>
  <si>
    <t>李明全</t>
  </si>
  <si>
    <t>重度失能I级</t>
  </si>
  <si>
    <t>肖元茂</t>
  </si>
  <si>
    <t>刘绍南</t>
  </si>
  <si>
    <t>张茂菊</t>
  </si>
  <si>
    <t>重度失能II级</t>
  </si>
  <si>
    <t>于少珍</t>
  </si>
  <si>
    <t>余兴家</t>
  </si>
  <si>
    <t>袁作东</t>
  </si>
  <si>
    <t>李国英</t>
  </si>
  <si>
    <t>董昌仁</t>
  </si>
  <si>
    <t>熊毅</t>
  </si>
  <si>
    <t>万州区</t>
  </si>
  <si>
    <t>姜官群</t>
  </si>
  <si>
    <t>邓明芬</t>
  </si>
  <si>
    <t>张伯春</t>
  </si>
  <si>
    <t>黄明敬</t>
  </si>
  <si>
    <t>任家清</t>
  </si>
  <si>
    <t>丁功秀</t>
  </si>
  <si>
    <t>朱玉友</t>
  </si>
  <si>
    <t>郑人筠</t>
  </si>
  <si>
    <t>何寿桂</t>
  </si>
  <si>
    <t>李家平</t>
  </si>
  <si>
    <t>贺永扬</t>
  </si>
  <si>
    <t>王明平</t>
  </si>
  <si>
    <t>罗晓军</t>
  </si>
  <si>
    <t>黄佐官</t>
  </si>
  <si>
    <t>张永明</t>
  </si>
  <si>
    <t>中度失能</t>
  </si>
  <si>
    <t>邹兴国</t>
  </si>
  <si>
    <t>张明芳</t>
  </si>
  <si>
    <t>罗洪德</t>
  </si>
  <si>
    <t>渝中区</t>
  </si>
  <si>
    <t>向道乾</t>
  </si>
  <si>
    <t>邬前宜</t>
  </si>
  <si>
    <t>王和祥</t>
  </si>
  <si>
    <t>任觉铭</t>
  </si>
  <si>
    <t>李顺祥</t>
  </si>
  <si>
    <t>何克英</t>
  </si>
  <si>
    <t>邬全贵</t>
  </si>
  <si>
    <t>余国荣</t>
  </si>
  <si>
    <t>李绪忠</t>
  </si>
  <si>
    <t>柳建明</t>
  </si>
  <si>
    <t>陈国芝</t>
  </si>
  <si>
    <t>李崇钦</t>
  </si>
  <si>
    <t>陈保忠</t>
  </si>
  <si>
    <t>邹明晰</t>
  </si>
  <si>
    <t>张德候</t>
  </si>
  <si>
    <t>夏惠均</t>
  </si>
  <si>
    <t>易敦玲</t>
  </si>
  <si>
    <t>陈方云</t>
  </si>
  <si>
    <t>杨德森</t>
  </si>
  <si>
    <t>管忠琼</t>
  </si>
  <si>
    <t>陈吉兰</t>
  </si>
  <si>
    <t>覃吉明</t>
  </si>
  <si>
    <t>向江珍</t>
  </si>
  <si>
    <t>邹时春</t>
  </si>
  <si>
    <t>张祥</t>
  </si>
  <si>
    <t>方宗友</t>
  </si>
  <si>
    <t>范光英</t>
  </si>
  <si>
    <t>钟鸣</t>
  </si>
  <si>
    <t>李相海</t>
  </si>
  <si>
    <t>任万春</t>
  </si>
  <si>
    <t>张纪远</t>
  </si>
  <si>
    <t>向兴全</t>
  </si>
  <si>
    <t>陈甲银</t>
  </si>
  <si>
    <t>陈遵银</t>
  </si>
  <si>
    <t>张知华</t>
  </si>
  <si>
    <t>谭术清</t>
  </si>
  <si>
    <t>陈兰英</t>
  </si>
  <si>
    <t>童吉仁</t>
  </si>
  <si>
    <t>毕仲仕</t>
  </si>
  <si>
    <t>张春</t>
  </si>
  <si>
    <t>赵诗娣</t>
  </si>
  <si>
    <t>林孝忠</t>
  </si>
  <si>
    <t>葛友权</t>
  </si>
  <si>
    <t>郭玉明</t>
  </si>
  <si>
    <t>杨植珍</t>
  </si>
  <si>
    <t>姜国珍</t>
  </si>
  <si>
    <t>王志安</t>
  </si>
  <si>
    <t>陈安琪</t>
  </si>
  <si>
    <t>周西贵</t>
  </si>
  <si>
    <t>黄治民</t>
  </si>
  <si>
    <t>杜家碧</t>
  </si>
  <si>
    <t>曾宇春</t>
  </si>
  <si>
    <t>吴江太</t>
  </si>
  <si>
    <t>黄晶杰</t>
  </si>
  <si>
    <t>曹树清</t>
  </si>
  <si>
    <t>朱耀清</t>
  </si>
  <si>
    <t>邓道琼</t>
  </si>
  <si>
    <t>伍均</t>
  </si>
  <si>
    <t>邓本前</t>
  </si>
  <si>
    <t>陈明贵</t>
  </si>
  <si>
    <t>伍碧英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</si>
</sst>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1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2" fillId="33" borderId="7" applyNumberFormat="false" applyAlignment="false" applyProtection="false">
      <alignment vertical="center"/>
    </xf>
    <xf numFmtId="0" fontId="14" fillId="11" borderId="10" applyNumberFormat="false" applyAlignment="false" applyProtection="false">
      <alignment vertical="center"/>
    </xf>
    <xf numFmtId="0" fontId="12" fillId="22" borderId="9" applyNumberFormat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5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right" vertical="center" wrapText="true"/>
    </xf>
    <xf numFmtId="14" fontId="2" fillId="2" borderId="0" xfId="0" applyNumberFormat="true" applyFont="true" applyFill="true" applyAlignment="true">
      <alignment horizontal="left" vertical="center" wrapText="true"/>
    </xf>
    <xf numFmtId="0" fontId="2" fillId="2" borderId="3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98"/>
  <sheetViews>
    <sheetView tabSelected="1" workbookViewId="0">
      <selection activeCell="F12" sqref="F12"/>
    </sheetView>
  </sheetViews>
  <sheetFormatPr defaultColWidth="9" defaultRowHeight="13.5" outlineLevelCol="6"/>
  <cols>
    <col min="1" max="1" width="8.54166666666667" customWidth="true"/>
    <col min="2" max="2" width="12.2" customWidth="true"/>
    <col min="3" max="3" width="12.075" customWidth="true"/>
    <col min="4" max="4" width="20.7416666666667" customWidth="true"/>
    <col min="5" max="5" width="14.6416666666667" customWidth="true"/>
    <col min="6" max="6" width="27.6916666666667" customWidth="true"/>
    <col min="7" max="7" width="15.25" customWidth="true"/>
  </cols>
  <sheetData>
    <row r="1" ht="30" customHeight="true" spans="1:7">
      <c r="A1" s="2" t="s">
        <v>0</v>
      </c>
      <c r="B1" s="2"/>
      <c r="C1" s="2"/>
      <c r="D1" s="2"/>
      <c r="E1" s="2"/>
      <c r="F1" s="2"/>
      <c r="G1" s="2"/>
    </row>
    <row r="2" ht="17" customHeight="true" spans="1:7">
      <c r="A2" s="3" t="str">
        <f>"联系电话:"&amp;"55186200或55186062"</f>
        <v>联系电话:55186200或55186062</v>
      </c>
      <c r="B2" s="3"/>
      <c r="C2" s="3"/>
      <c r="D2" s="4" t="s">
        <v>1</v>
      </c>
      <c r="E2" s="4" t="s">
        <v>1</v>
      </c>
      <c r="F2" s="7" t="s">
        <v>2</v>
      </c>
      <c r="G2" s="8">
        <v>45923</v>
      </c>
    </row>
    <row r="3" ht="32" customHeight="true" spans="1:7">
      <c r="A3" s="5" t="s">
        <v>3</v>
      </c>
      <c r="B3" s="5"/>
      <c r="C3" s="5"/>
      <c r="D3" s="5"/>
      <c r="E3" s="5"/>
      <c r="F3" s="5"/>
      <c r="G3" s="5"/>
    </row>
    <row r="4" ht="17" customHeight="true" spans="1:7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</row>
    <row r="5" ht="17" customHeight="true" spans="1:7">
      <c r="A5" s="6">
        <v>1</v>
      </c>
      <c r="B5" s="6" t="s">
        <v>11</v>
      </c>
      <c r="C5" s="6" t="s">
        <v>12</v>
      </c>
      <c r="D5" s="6" t="str">
        <f>CONCATENATE("5122251936","******","30")</f>
        <v>5122251936******30</v>
      </c>
      <c r="E5" s="6" t="s">
        <v>13</v>
      </c>
      <c r="F5" s="6" t="str">
        <f>CONCATENATE("","******")</f>
        <v>******</v>
      </c>
      <c r="G5" s="6" t="s">
        <v>14</v>
      </c>
    </row>
    <row r="6" ht="17" customHeight="true" spans="1:7">
      <c r="A6" s="6">
        <v>2</v>
      </c>
      <c r="B6" s="6" t="s">
        <v>15</v>
      </c>
      <c r="C6" s="6" t="s">
        <v>16</v>
      </c>
      <c r="D6" s="6" t="str">
        <f>CONCATENATE("5122251928","******","63")</f>
        <v>5122251928******63</v>
      </c>
      <c r="E6" s="6" t="s">
        <v>13</v>
      </c>
      <c r="F6" s="6" t="str">
        <f>CONCATENATE("丽江景苑、长","******")</f>
        <v>丽江景苑、长******</v>
      </c>
      <c r="G6" s="6" t="s">
        <v>14</v>
      </c>
    </row>
    <row r="7" ht="17" customHeight="true" spans="1:7">
      <c r="A7" s="6">
        <v>3</v>
      </c>
      <c r="B7" s="6" t="s">
        <v>17</v>
      </c>
      <c r="C7" s="6" t="s">
        <v>16</v>
      </c>
      <c r="D7" s="6" t="str">
        <f>CONCATENATE("5122251944","******","45")</f>
        <v>5122251944******45</v>
      </c>
      <c r="E7" s="6" t="s">
        <v>13</v>
      </c>
      <c r="F7" s="6" t="str">
        <f>CONCATENATE("兴云养老院","******")</f>
        <v>兴云养老院******</v>
      </c>
      <c r="G7" s="6" t="s">
        <v>18</v>
      </c>
    </row>
    <row r="8" ht="17" customHeight="true" spans="1:7">
      <c r="A8" s="6">
        <v>4</v>
      </c>
      <c r="B8" s="6" t="s">
        <v>19</v>
      </c>
      <c r="C8" s="6" t="s">
        <v>12</v>
      </c>
      <c r="D8" s="6" t="str">
        <f>CONCATENATE("5122251941","******","37")</f>
        <v>5122251941******37</v>
      </c>
      <c r="E8" s="6" t="s">
        <v>13</v>
      </c>
      <c r="F8" s="6" t="str">
        <f>CONCATENATE("爱里养老院","******")</f>
        <v>爱里养老院******</v>
      </c>
      <c r="G8" s="6" t="s">
        <v>14</v>
      </c>
    </row>
    <row r="9" ht="17" customHeight="true" spans="1:7">
      <c r="A9" s="6">
        <v>5</v>
      </c>
      <c r="B9" s="6" t="s">
        <v>20</v>
      </c>
      <c r="C9" s="6" t="s">
        <v>12</v>
      </c>
      <c r="D9" s="6" t="str">
        <f>CONCATENATE("5122251928","******","71")</f>
        <v>5122251928******71</v>
      </c>
      <c r="E9" s="6" t="s">
        <v>13</v>
      </c>
      <c r="F9" s="6" t="str">
        <f>CONCATENATE("白云路","******")</f>
        <v>白云路******</v>
      </c>
      <c r="G9" s="6" t="s">
        <v>14</v>
      </c>
    </row>
    <row r="10" ht="17" customHeight="true" spans="1:7">
      <c r="A10" s="6">
        <v>6</v>
      </c>
      <c r="B10" s="6" t="s">
        <v>21</v>
      </c>
      <c r="C10" s="6" t="s">
        <v>16</v>
      </c>
      <c r="D10" s="6" t="str">
        <f>CONCATENATE("5122251942","******","44")</f>
        <v>5122251942******44</v>
      </c>
      <c r="E10" s="6" t="s">
        <v>13</v>
      </c>
      <c r="F10" s="6" t="str">
        <f>CONCATENATE("海峡路2号","******")</f>
        <v>海峡路2号******</v>
      </c>
      <c r="G10" s="6" t="s">
        <v>22</v>
      </c>
    </row>
    <row r="11" ht="17" customHeight="true" spans="1:7">
      <c r="A11" s="6">
        <v>7</v>
      </c>
      <c r="B11" s="6" t="s">
        <v>23</v>
      </c>
      <c r="C11" s="6" t="s">
        <v>16</v>
      </c>
      <c r="D11" s="6" t="str">
        <f>CONCATENATE("5122251942","******","83")</f>
        <v>5122251942******83</v>
      </c>
      <c r="E11" s="6" t="s">
        <v>13</v>
      </c>
      <c r="F11" s="6" t="str">
        <f>CONCATENATE("大雁路181","******")</f>
        <v>大雁路181******</v>
      </c>
      <c r="G11" s="6" t="s">
        <v>14</v>
      </c>
    </row>
    <row r="12" ht="17" customHeight="true" spans="1:7">
      <c r="A12" s="6">
        <v>8</v>
      </c>
      <c r="B12" s="6" t="s">
        <v>24</v>
      </c>
      <c r="C12" s="6" t="s">
        <v>12</v>
      </c>
      <c r="D12" s="6" t="str">
        <f>CONCATENATE("5122251953","******","3X")</f>
        <v>5122251953******3X</v>
      </c>
      <c r="E12" s="6" t="s">
        <v>13</v>
      </c>
      <c r="F12" s="6" t="str">
        <f>CONCATENATE("1378号","******")</f>
        <v>1378号******</v>
      </c>
      <c r="G12" s="6" t="s">
        <v>18</v>
      </c>
    </row>
    <row r="13" ht="17" customHeight="true" spans="1:7">
      <c r="A13" s="6">
        <v>9</v>
      </c>
      <c r="B13" s="6" t="s">
        <v>25</v>
      </c>
      <c r="C13" s="6" t="s">
        <v>12</v>
      </c>
      <c r="D13" s="6" t="str">
        <f>CONCATENATE("5122251967","******","35")</f>
        <v>5122251967******35</v>
      </c>
      <c r="E13" s="6" t="s">
        <v>13</v>
      </c>
      <c r="F13" s="6" t="str">
        <f>CONCATENATE("小垭口","******")</f>
        <v>小垭口******</v>
      </c>
      <c r="G13" s="6" t="s">
        <v>22</v>
      </c>
    </row>
    <row r="14" ht="17" customHeight="true" spans="1:7">
      <c r="A14" s="6">
        <v>10</v>
      </c>
      <c r="B14" s="6" t="s">
        <v>26</v>
      </c>
      <c r="C14" s="6" t="s">
        <v>16</v>
      </c>
      <c r="D14" s="6" t="str">
        <f>CONCATENATE("5112241955","******","83")</f>
        <v>5112241955******83</v>
      </c>
      <c r="E14" s="6" t="s">
        <v>13</v>
      </c>
      <c r="F14" s="6" t="str">
        <f>CONCATENATE("双江大桥头民","******")</f>
        <v>双江大桥头民******</v>
      </c>
      <c r="G14" s="6" t="s">
        <v>14</v>
      </c>
    </row>
    <row r="15" ht="17" customHeight="true" spans="1:7">
      <c r="A15" s="6">
        <v>11</v>
      </c>
      <c r="B15" s="6" t="s">
        <v>27</v>
      </c>
      <c r="C15" s="6" t="s">
        <v>12</v>
      </c>
      <c r="D15" s="6" t="str">
        <f>CONCATENATE("5122251948","******","12")</f>
        <v>5122251948******12</v>
      </c>
      <c r="E15" s="6" t="s">
        <v>13</v>
      </c>
      <c r="F15" s="6" t="str">
        <f>CONCATENATE("南木村","******")</f>
        <v>南木村******</v>
      </c>
      <c r="G15" s="6" t="s">
        <v>18</v>
      </c>
    </row>
    <row r="16" ht="17" customHeight="true" spans="1:7">
      <c r="A16" s="6">
        <v>12</v>
      </c>
      <c r="B16" s="6" t="s">
        <v>28</v>
      </c>
      <c r="C16" s="6" t="s">
        <v>12</v>
      </c>
      <c r="D16" s="6" t="str">
        <f>CONCATENATE("5112241977","******","17")</f>
        <v>5112241977******17</v>
      </c>
      <c r="E16" s="6" t="s">
        <v>29</v>
      </c>
      <c r="F16" s="6" t="str">
        <f>CONCATENATE("群益路201","******")</f>
        <v>群益路201******</v>
      </c>
      <c r="G16" s="6" t="s">
        <v>14</v>
      </c>
    </row>
    <row r="17" ht="17" customHeight="true" spans="1:7">
      <c r="A17" s="6">
        <v>13</v>
      </c>
      <c r="B17" s="6" t="s">
        <v>30</v>
      </c>
      <c r="C17" s="6" t="s">
        <v>16</v>
      </c>
      <c r="D17" s="6" t="str">
        <f>CONCATENATE("5122251948","******","20")</f>
        <v>5122251948******20</v>
      </c>
      <c r="E17" s="6" t="s">
        <v>13</v>
      </c>
      <c r="F17" s="6" t="str">
        <f>CONCATENATE("滨河路113","******")</f>
        <v>滨河路113******</v>
      </c>
      <c r="G17" s="6" t="s">
        <v>18</v>
      </c>
    </row>
    <row r="18" ht="17" customHeight="true" spans="1:7">
      <c r="A18" s="6">
        <v>14</v>
      </c>
      <c r="B18" s="6" t="s">
        <v>31</v>
      </c>
      <c r="C18" s="6" t="s">
        <v>16</v>
      </c>
      <c r="D18" s="6" t="str">
        <f>CONCATENATE("5112241949","******","82")</f>
        <v>5112241949******82</v>
      </c>
      <c r="E18" s="6" t="s">
        <v>13</v>
      </c>
      <c r="F18" s="6" t="str">
        <f>CONCATENATE("吉仙村","******")</f>
        <v>吉仙村******</v>
      </c>
      <c r="G18" s="6" t="s">
        <v>14</v>
      </c>
    </row>
    <row r="19" ht="17" customHeight="true" spans="1:7">
      <c r="A19" s="6">
        <v>15</v>
      </c>
      <c r="B19" s="6" t="s">
        <v>32</v>
      </c>
      <c r="C19" s="6" t="s">
        <v>12</v>
      </c>
      <c r="D19" s="6" t="str">
        <f>CONCATENATE("5112241959","******","79")</f>
        <v>5112241959******79</v>
      </c>
      <c r="E19" s="6" t="s">
        <v>13</v>
      </c>
      <c r="F19" s="6" t="str">
        <f>CONCATENATE("龙王桥社区双","******")</f>
        <v>龙王桥社区双******</v>
      </c>
      <c r="G19" s="6" t="s">
        <v>18</v>
      </c>
    </row>
    <row r="20" ht="17" customHeight="true" spans="1:7">
      <c r="A20" s="6">
        <v>16</v>
      </c>
      <c r="B20" s="6" t="s">
        <v>33</v>
      </c>
      <c r="C20" s="6" t="s">
        <v>12</v>
      </c>
      <c r="D20" s="6" t="str">
        <f>CONCATENATE("5122251931","******","72")</f>
        <v>5122251931******72</v>
      </c>
      <c r="E20" s="6" t="s">
        <v>13</v>
      </c>
      <c r="F20" s="6" t="str">
        <f>CONCATENATE("新阳村6组1","******")</f>
        <v>新阳村6组1******</v>
      </c>
      <c r="G20" s="6" t="s">
        <v>18</v>
      </c>
    </row>
    <row r="21" ht="17" customHeight="true" spans="1:7">
      <c r="A21" s="6">
        <v>17</v>
      </c>
      <c r="B21" s="6" t="s">
        <v>34</v>
      </c>
      <c r="C21" s="6" t="s">
        <v>12</v>
      </c>
      <c r="D21" s="6" t="str">
        <f>CONCATENATE("5122251974","******","70")</f>
        <v>5122251974******70</v>
      </c>
      <c r="E21" s="6" t="s">
        <v>13</v>
      </c>
      <c r="F21" s="6" t="str">
        <f>CONCATENATE("龙吟台31栋","******")</f>
        <v>龙吟台31栋******</v>
      </c>
      <c r="G21" s="6" t="s">
        <v>18</v>
      </c>
    </row>
    <row r="22" ht="17" customHeight="true" spans="1:7">
      <c r="A22" s="6">
        <v>18</v>
      </c>
      <c r="B22" s="6" t="s">
        <v>35</v>
      </c>
      <c r="C22" s="6" t="s">
        <v>16</v>
      </c>
      <c r="D22" s="6" t="str">
        <f>CONCATENATE("5122251939","******","49")</f>
        <v>5122251939******49</v>
      </c>
      <c r="E22" s="6" t="s">
        <v>13</v>
      </c>
      <c r="F22" s="6" t="str">
        <f>CONCATENATE("凤桥老粮站","******")</f>
        <v>凤桥老粮站******</v>
      </c>
      <c r="G22" s="6" t="s">
        <v>14</v>
      </c>
    </row>
    <row r="23" ht="17" customHeight="true" spans="1:7">
      <c r="A23" s="6">
        <v>19</v>
      </c>
      <c r="B23" s="6" t="s">
        <v>36</v>
      </c>
      <c r="C23" s="6" t="s">
        <v>12</v>
      </c>
      <c r="D23" s="6" t="str">
        <f>CONCATENATE("5122251951","******","74")</f>
        <v>5122251951******74</v>
      </c>
      <c r="E23" s="6" t="s">
        <v>13</v>
      </c>
      <c r="F23" s="6" t="str">
        <f>CONCATENATE("平社区三巷二","******")</f>
        <v>平社区三巷二******</v>
      </c>
      <c r="G23" s="6" t="s">
        <v>18</v>
      </c>
    </row>
    <row r="24" ht="17" customHeight="true" spans="1:7">
      <c r="A24" s="6">
        <v>20</v>
      </c>
      <c r="B24" s="6" t="s">
        <v>37</v>
      </c>
      <c r="C24" s="6" t="s">
        <v>16</v>
      </c>
      <c r="D24" s="6" t="str">
        <f>CONCATENATE("5122251947","******","0X")</f>
        <v>5122251947******0X</v>
      </c>
      <c r="E24" s="6" t="s">
        <v>13</v>
      </c>
      <c r="F24" s="6" t="str">
        <f>CONCATENATE("中心卫生院对","******")</f>
        <v>中心卫生院对******</v>
      </c>
      <c r="G24" s="6" t="s">
        <v>22</v>
      </c>
    </row>
    <row r="25" ht="17" customHeight="true" spans="1:7">
      <c r="A25" s="6">
        <v>21</v>
      </c>
      <c r="B25" s="6" t="s">
        <v>38</v>
      </c>
      <c r="C25" s="6" t="s">
        <v>16</v>
      </c>
      <c r="D25" s="6" t="str">
        <f>CONCATENATE("5122251938","******","87")</f>
        <v>5122251938******87</v>
      </c>
      <c r="E25" s="6" t="s">
        <v>13</v>
      </c>
      <c r="F25" s="6" t="str">
        <f>CONCATENATE("东城国际5楼","******")</f>
        <v>东城国际5楼******</v>
      </c>
      <c r="G25" s="6" t="s">
        <v>18</v>
      </c>
    </row>
    <row r="26" ht="17" customHeight="true" spans="1:7">
      <c r="A26" s="6">
        <v>22</v>
      </c>
      <c r="B26" s="6" t="s">
        <v>39</v>
      </c>
      <c r="C26" s="6" t="s">
        <v>12</v>
      </c>
      <c r="D26" s="6" t="str">
        <f>CONCATENATE("5122251966","******","52")</f>
        <v>5122251966******52</v>
      </c>
      <c r="E26" s="6" t="s">
        <v>13</v>
      </c>
      <c r="F26" s="6" t="str">
        <f>CONCATENATE("爱里养老院","******")</f>
        <v>爱里养老院******</v>
      </c>
      <c r="G26" s="6" t="s">
        <v>22</v>
      </c>
    </row>
    <row r="27" ht="17" customHeight="true" spans="1:7">
      <c r="A27" s="6">
        <v>23</v>
      </c>
      <c r="B27" s="6" t="s">
        <v>40</v>
      </c>
      <c r="C27" s="6" t="s">
        <v>12</v>
      </c>
      <c r="D27" s="6" t="str">
        <f>CONCATENATE("5122251931","******","94")</f>
        <v>5122251931******94</v>
      </c>
      <c r="E27" s="6" t="s">
        <v>13</v>
      </c>
      <c r="F27" s="6" t="str">
        <f>CONCATENATE("大雁路546","******")</f>
        <v>大雁路546******</v>
      </c>
      <c r="G27" s="6" t="s">
        <v>14</v>
      </c>
    </row>
    <row r="28" ht="17" customHeight="true" spans="1:7">
      <c r="A28" s="6">
        <v>24</v>
      </c>
      <c r="B28" s="6" t="s">
        <v>41</v>
      </c>
      <c r="C28" s="6" t="s">
        <v>16</v>
      </c>
      <c r="D28" s="6" t="str">
        <f>CONCATENATE("5122251940","******","67")</f>
        <v>5122251940******67</v>
      </c>
      <c r="E28" s="6" t="s">
        <v>13</v>
      </c>
      <c r="F28" s="6" t="str">
        <f>CONCATENATE("人民医院15","******")</f>
        <v>人民医院15******</v>
      </c>
      <c r="G28" s="6" t="s">
        <v>14</v>
      </c>
    </row>
    <row r="29" ht="17" customHeight="true" spans="1:7">
      <c r="A29" s="6">
        <v>25</v>
      </c>
      <c r="B29" s="6" t="s">
        <v>42</v>
      </c>
      <c r="C29" s="6" t="s">
        <v>12</v>
      </c>
      <c r="D29" s="6" t="str">
        <f>CONCATENATE("5122251962","******","59")</f>
        <v>5122251962******59</v>
      </c>
      <c r="E29" s="6" t="s">
        <v>13</v>
      </c>
      <c r="F29" s="6" t="str">
        <f>CONCATENATE("老县医院","******")</f>
        <v>老县医院******</v>
      </c>
      <c r="G29" s="6" t="s">
        <v>22</v>
      </c>
    </row>
    <row r="30" ht="17" customHeight="true" spans="1:7">
      <c r="A30" s="6">
        <v>26</v>
      </c>
      <c r="B30" s="6" t="s">
        <v>43</v>
      </c>
      <c r="C30" s="6" t="s">
        <v>12</v>
      </c>
      <c r="D30" s="6" t="str">
        <f>CONCATENATE("5122251936","******","58")</f>
        <v>5122251936******58</v>
      </c>
      <c r="E30" s="6" t="s">
        <v>13</v>
      </c>
      <c r="F30" s="6" t="str">
        <f>CONCATENATE("龙泉路1号","******")</f>
        <v>龙泉路1号******</v>
      </c>
      <c r="G30" s="6" t="s">
        <v>22</v>
      </c>
    </row>
    <row r="31" ht="17" customHeight="true" spans="1:7">
      <c r="A31" s="6">
        <v>27</v>
      </c>
      <c r="B31" s="6" t="s">
        <v>44</v>
      </c>
      <c r="C31" s="6" t="s">
        <v>12</v>
      </c>
      <c r="D31" s="6" t="str">
        <f>CONCATENATE("5122251941","******","37")</f>
        <v>5122251941******37</v>
      </c>
      <c r="E31" s="6" t="s">
        <v>13</v>
      </c>
      <c r="F31" s="6" t="str">
        <f>CONCATENATE("白鹤社区五同","******")</f>
        <v>白鹤社区五同******</v>
      </c>
      <c r="G31" s="6" t="s">
        <v>45</v>
      </c>
    </row>
    <row r="32" ht="17" customHeight="true" spans="1:7">
      <c r="A32" s="6">
        <v>28</v>
      </c>
      <c r="B32" s="6" t="s">
        <v>46</v>
      </c>
      <c r="C32" s="6" t="s">
        <v>12</v>
      </c>
      <c r="D32" s="6" t="str">
        <f>CONCATENATE("5122251951","******","31")</f>
        <v>5122251951******31</v>
      </c>
      <c r="E32" s="6" t="s">
        <v>13</v>
      </c>
      <c r="F32" s="6" t="str">
        <f>CONCATENATE("五同南路3号","******")</f>
        <v>五同南路3号******</v>
      </c>
      <c r="G32" s="6" t="s">
        <v>22</v>
      </c>
    </row>
    <row r="33" ht="17" customHeight="true" spans="1:7">
      <c r="A33" s="6">
        <v>29</v>
      </c>
      <c r="B33" s="6" t="s">
        <v>47</v>
      </c>
      <c r="C33" s="6" t="s">
        <v>16</v>
      </c>
      <c r="D33" s="6" t="str">
        <f>CONCATENATE("5122251955","******","43")</f>
        <v>5122251955******43</v>
      </c>
      <c r="E33" s="6" t="s">
        <v>13</v>
      </c>
      <c r="F33" s="6" t="str">
        <f>CONCATENATE("云江大道14","******")</f>
        <v>云江大道14******</v>
      </c>
      <c r="G33" s="6" t="s">
        <v>18</v>
      </c>
    </row>
    <row r="34" ht="17" customHeight="true" spans="1:7">
      <c r="A34" s="6">
        <v>30</v>
      </c>
      <c r="B34" s="6" t="s">
        <v>48</v>
      </c>
      <c r="C34" s="6" t="s">
        <v>12</v>
      </c>
      <c r="D34" s="6" t="str">
        <f>CONCATENATE("5122251965","******","5X")</f>
        <v>5122251965******5X</v>
      </c>
      <c r="E34" s="6" t="s">
        <v>49</v>
      </c>
      <c r="F34" s="6" t="str">
        <f>CONCATENATE("滨江大道72","******")</f>
        <v>滨江大道72******</v>
      </c>
      <c r="G34" s="6" t="s">
        <v>18</v>
      </c>
    </row>
    <row r="35" ht="17" customHeight="true" spans="1:7">
      <c r="A35" s="6">
        <v>31</v>
      </c>
      <c r="B35" s="6" t="s">
        <v>50</v>
      </c>
      <c r="C35" s="6" t="s">
        <v>12</v>
      </c>
      <c r="D35" s="6" t="str">
        <f>CONCATENATE("5122251942","******","35")</f>
        <v>5122251942******35</v>
      </c>
      <c r="E35" s="6" t="s">
        <v>13</v>
      </c>
      <c r="F35" s="6" t="str">
        <f>CONCATENATE("群益路217","******")</f>
        <v>群益路217******</v>
      </c>
      <c r="G35" s="6" t="s">
        <v>18</v>
      </c>
    </row>
    <row r="36" ht="17" customHeight="true" spans="1:7">
      <c r="A36" s="6">
        <v>32</v>
      </c>
      <c r="B36" s="6" t="s">
        <v>51</v>
      </c>
      <c r="C36" s="6" t="s">
        <v>16</v>
      </c>
      <c r="D36" s="6" t="str">
        <f>CONCATENATE("5122251942","******","4X")</f>
        <v>5122251942******4X</v>
      </c>
      <c r="E36" s="6" t="s">
        <v>13</v>
      </c>
      <c r="F36" s="6" t="str">
        <f>CONCATENATE("云江大道74","******")</f>
        <v>云江大道74******</v>
      </c>
      <c r="G36" s="6" t="s">
        <v>18</v>
      </c>
    </row>
    <row r="37" ht="17" customHeight="true" spans="1:7">
      <c r="A37" s="6">
        <v>33</v>
      </c>
      <c r="B37" s="6" t="s">
        <v>52</v>
      </c>
      <c r="C37" s="6" t="s">
        <v>12</v>
      </c>
      <c r="D37" s="6" t="str">
        <f>CONCATENATE("5122251933","******","71")</f>
        <v>5122251933******71</v>
      </c>
      <c r="E37" s="6" t="s">
        <v>13</v>
      </c>
      <c r="F37" s="6" t="str">
        <f>CONCATENATE("滨江大道27","******")</f>
        <v>滨江大道27******</v>
      </c>
      <c r="G37" s="6" t="s">
        <v>18</v>
      </c>
    </row>
    <row r="38" ht="17" customHeight="true" spans="1:7">
      <c r="A38" s="6">
        <v>34</v>
      </c>
      <c r="B38" s="6" t="s">
        <v>53</v>
      </c>
      <c r="C38" s="6" t="s">
        <v>12</v>
      </c>
      <c r="D38" s="6" t="str">
        <f>CONCATENATE("5122251937","******","36")</f>
        <v>5122251937******36</v>
      </c>
      <c r="E38" s="6" t="s">
        <v>13</v>
      </c>
      <c r="F38" s="6" t="str">
        <f>CONCATENATE("民德路477","******")</f>
        <v>民德路477******</v>
      </c>
      <c r="G38" s="6" t="s">
        <v>14</v>
      </c>
    </row>
    <row r="39" ht="17" customHeight="true" spans="1:7">
      <c r="A39" s="6">
        <v>35</v>
      </c>
      <c r="B39" s="6" t="s">
        <v>54</v>
      </c>
      <c r="C39" s="6" t="s">
        <v>12</v>
      </c>
      <c r="D39" s="6" t="str">
        <f>CONCATENATE("5122251938","******","3X")</f>
        <v>5122251938******3X</v>
      </c>
      <c r="E39" s="6" t="s">
        <v>13</v>
      </c>
      <c r="F39" s="6" t="str">
        <f>CONCATENATE("大岭路96号","******")</f>
        <v>大岭路96号******</v>
      </c>
      <c r="G39" s="6" t="s">
        <v>18</v>
      </c>
    </row>
    <row r="40" ht="17" customHeight="true" spans="1:7">
      <c r="A40" s="6">
        <v>36</v>
      </c>
      <c r="B40" s="6" t="s">
        <v>55</v>
      </c>
      <c r="C40" s="6" t="s">
        <v>16</v>
      </c>
      <c r="D40" s="6" t="str">
        <f>CONCATENATE("5122251939","******","46")</f>
        <v>5122251939******46</v>
      </c>
      <c r="E40" s="6" t="s">
        <v>13</v>
      </c>
      <c r="F40" s="6" t="str">
        <f>CONCATENATE("人民医院胃肠","******")</f>
        <v>人民医院胃肠******</v>
      </c>
      <c r="G40" s="6" t="s">
        <v>14</v>
      </c>
    </row>
    <row r="41" ht="17" customHeight="true" spans="1:7">
      <c r="A41" s="6">
        <v>37</v>
      </c>
      <c r="B41" s="6" t="s">
        <v>56</v>
      </c>
      <c r="C41" s="6" t="s">
        <v>12</v>
      </c>
      <c r="D41" s="6" t="str">
        <f>CONCATENATE("5122251941","******","16")</f>
        <v>5122251941******16</v>
      </c>
      <c r="E41" s="6" t="s">
        <v>13</v>
      </c>
      <c r="F41" s="6" t="str">
        <f>CONCATENATE("体育路308","******")</f>
        <v>体育路308******</v>
      </c>
      <c r="G41" s="6" t="s">
        <v>18</v>
      </c>
    </row>
    <row r="42" ht="17" customHeight="true" spans="1:7">
      <c r="A42" s="6">
        <v>38</v>
      </c>
      <c r="B42" s="6" t="s">
        <v>57</v>
      </c>
      <c r="C42" s="6" t="s">
        <v>12</v>
      </c>
      <c r="D42" s="6" t="str">
        <f>CONCATENATE("5122251942","******","35")</f>
        <v>5122251942******35</v>
      </c>
      <c r="E42" s="6" t="s">
        <v>13</v>
      </c>
      <c r="F42" s="6" t="str">
        <f>CONCATENATE("老县医院宿舍","******")</f>
        <v>老县医院宿舍******</v>
      </c>
      <c r="G42" s="6" t="s">
        <v>18</v>
      </c>
    </row>
    <row r="43" ht="17" customHeight="true" spans="1:7">
      <c r="A43" s="6">
        <v>39</v>
      </c>
      <c r="B43" s="6" t="s">
        <v>58</v>
      </c>
      <c r="C43" s="6" t="s">
        <v>12</v>
      </c>
      <c r="D43" s="6" t="str">
        <f>CONCATENATE("5122251948","******","34")</f>
        <v>5122251948******34</v>
      </c>
      <c r="E43" s="6" t="s">
        <v>13</v>
      </c>
      <c r="F43" s="6" t="str">
        <f>CONCATENATE("老中医院4楼","******")</f>
        <v>老中医院4楼******</v>
      </c>
      <c r="G43" s="6" t="s">
        <v>18</v>
      </c>
    </row>
    <row r="44" ht="17" customHeight="true" spans="1:7">
      <c r="A44" s="6">
        <v>40</v>
      </c>
      <c r="B44" s="6" t="s">
        <v>59</v>
      </c>
      <c r="C44" s="6" t="s">
        <v>12</v>
      </c>
      <c r="D44" s="6" t="str">
        <f>CONCATENATE("5122251963","******","56")</f>
        <v>5122251963******56</v>
      </c>
      <c r="E44" s="6" t="s">
        <v>13</v>
      </c>
      <c r="F44" s="6" t="str">
        <f>CONCATENATE("滨江大道之巷","******")</f>
        <v>滨江大道之巷******</v>
      </c>
      <c r="G44" s="6" t="s">
        <v>18</v>
      </c>
    </row>
    <row r="45" ht="17" customHeight="true" spans="1:7">
      <c r="A45" s="6">
        <v>41</v>
      </c>
      <c r="B45" s="6" t="s">
        <v>60</v>
      </c>
      <c r="C45" s="6" t="s">
        <v>16</v>
      </c>
      <c r="D45" s="6" t="str">
        <f>CONCATENATE("5122251936","******","4X")</f>
        <v>5122251936******4X</v>
      </c>
      <c r="E45" s="6" t="s">
        <v>13</v>
      </c>
      <c r="F45" s="6" t="str">
        <f>CONCATENATE("老中医院6楼","******")</f>
        <v>老中医院6楼******</v>
      </c>
      <c r="G45" s="6" t="s">
        <v>14</v>
      </c>
    </row>
    <row r="46" ht="17" customHeight="true" spans="1:7">
      <c r="A46" s="6">
        <v>42</v>
      </c>
      <c r="B46" s="6" t="s">
        <v>61</v>
      </c>
      <c r="C46" s="6" t="s">
        <v>12</v>
      </c>
      <c r="D46" s="6" t="str">
        <f>CONCATENATE("5122251938","******","71")</f>
        <v>5122251938******71</v>
      </c>
      <c r="E46" s="6" t="s">
        <v>13</v>
      </c>
      <c r="F46" s="6" t="str">
        <f>CONCATENATE("沙马路24号","******")</f>
        <v>沙马路24号******</v>
      </c>
      <c r="G46" s="6" t="s">
        <v>14</v>
      </c>
    </row>
    <row r="47" ht="17" customHeight="true" spans="1:7">
      <c r="A47" s="6">
        <v>43</v>
      </c>
      <c r="B47" s="6" t="s">
        <v>62</v>
      </c>
      <c r="C47" s="6" t="s">
        <v>12</v>
      </c>
      <c r="D47" s="6" t="str">
        <f>CONCATENATE("5122251940","******","59")</f>
        <v>5122251940******59</v>
      </c>
      <c r="E47" s="6" t="s">
        <v>13</v>
      </c>
      <c r="F47" s="6" t="str">
        <f>CONCATENATE("稻香路66号","******")</f>
        <v>稻香路66号******</v>
      </c>
      <c r="G47" s="6" t="s">
        <v>18</v>
      </c>
    </row>
    <row r="48" ht="17" customHeight="true" spans="1:7">
      <c r="A48" s="6">
        <v>44</v>
      </c>
      <c r="B48" s="6" t="s">
        <v>63</v>
      </c>
      <c r="C48" s="6" t="s">
        <v>12</v>
      </c>
      <c r="D48" s="6" t="str">
        <f>CONCATENATE("5122251941","******","33")</f>
        <v>5122251941******33</v>
      </c>
      <c r="E48" s="6" t="s">
        <v>13</v>
      </c>
      <c r="F48" s="6" t="str">
        <f>CONCATENATE("水印养老院8","******")</f>
        <v>水印养老院8******</v>
      </c>
      <c r="G48" s="6" t="s">
        <v>18</v>
      </c>
    </row>
    <row r="49" ht="17" customHeight="true" spans="1:7">
      <c r="A49" s="6">
        <v>45</v>
      </c>
      <c r="B49" s="6" t="s">
        <v>64</v>
      </c>
      <c r="C49" s="6" t="s">
        <v>12</v>
      </c>
      <c r="D49" s="6" t="str">
        <f>CONCATENATE("5122251946","******","38")</f>
        <v>5122251946******38</v>
      </c>
      <c r="E49" s="6" t="s">
        <v>13</v>
      </c>
      <c r="F49" s="6" t="str">
        <f>CONCATENATE("怡缘康养护理","******")</f>
        <v>怡缘康养护理******</v>
      </c>
      <c r="G49" s="6" t="s">
        <v>22</v>
      </c>
    </row>
    <row r="50" ht="17" customHeight="true" spans="1:7">
      <c r="A50" s="6">
        <v>46</v>
      </c>
      <c r="B50" s="6" t="s">
        <v>65</v>
      </c>
      <c r="C50" s="6" t="s">
        <v>12</v>
      </c>
      <c r="D50" s="6" t="str">
        <f>CONCATENATE("5122251950","******","34")</f>
        <v>5122251950******34</v>
      </c>
      <c r="E50" s="6" t="s">
        <v>13</v>
      </c>
      <c r="F50" s="6" t="str">
        <f>CONCATENATE("白云路52号","******")</f>
        <v>白云路52号******</v>
      </c>
      <c r="G50" s="6" t="s">
        <v>14</v>
      </c>
    </row>
    <row r="51" ht="17" customHeight="true" spans="1:7">
      <c r="A51" s="6">
        <v>47</v>
      </c>
      <c r="B51" s="6" t="s">
        <v>66</v>
      </c>
      <c r="C51" s="6" t="s">
        <v>16</v>
      </c>
      <c r="D51" s="6" t="str">
        <f>CONCATENATE("5122251950","******","82")</f>
        <v>5122251950******82</v>
      </c>
      <c r="E51" s="6" t="s">
        <v>13</v>
      </c>
      <c r="F51" s="6" t="str">
        <f>CONCATENATE("人民医院15","******")</f>
        <v>人民医院15******</v>
      </c>
      <c r="G51" s="6" t="s">
        <v>18</v>
      </c>
    </row>
    <row r="52" ht="17" customHeight="true" spans="1:7">
      <c r="A52" s="6">
        <v>48</v>
      </c>
      <c r="B52" s="6" t="s">
        <v>67</v>
      </c>
      <c r="C52" s="6" t="s">
        <v>12</v>
      </c>
      <c r="D52" s="6" t="str">
        <f>CONCATENATE("5122251963","******","73")</f>
        <v>5122251963******73</v>
      </c>
      <c r="E52" s="6" t="s">
        <v>13</v>
      </c>
      <c r="F52" s="6" t="str">
        <f>CONCATENATE("老中医院5楼","******")</f>
        <v>老中医院5楼******</v>
      </c>
      <c r="G52" s="6" t="s">
        <v>45</v>
      </c>
    </row>
    <row r="53" ht="17" customHeight="true" spans="1:7">
      <c r="A53" s="6">
        <v>49</v>
      </c>
      <c r="B53" s="6" t="s">
        <v>46</v>
      </c>
      <c r="C53" s="6" t="s">
        <v>12</v>
      </c>
      <c r="D53" s="6" t="str">
        <f>CONCATENATE("5122251965","******","36")</f>
        <v>5122251965******36</v>
      </c>
      <c r="E53" s="6" t="s">
        <v>13</v>
      </c>
      <c r="F53" s="6" t="str">
        <f>CONCATENATE("人民医院15","******")</f>
        <v>人民医院15******</v>
      </c>
      <c r="G53" s="6" t="s">
        <v>22</v>
      </c>
    </row>
    <row r="54" ht="17" customHeight="true" spans="1:7">
      <c r="A54" s="6">
        <v>50</v>
      </c>
      <c r="B54" s="6" t="s">
        <v>68</v>
      </c>
      <c r="C54" s="6" t="s">
        <v>12</v>
      </c>
      <c r="D54" s="6" t="str">
        <f>CONCATENATE("5122251936","******","59")</f>
        <v>5122251936******59</v>
      </c>
      <c r="E54" s="6" t="s">
        <v>13</v>
      </c>
      <c r="F54" s="6" t="str">
        <f>CONCATENATE("望江大道","******")</f>
        <v>望江大道******</v>
      </c>
      <c r="G54" s="6" t="s">
        <v>18</v>
      </c>
    </row>
    <row r="55" ht="17" customHeight="true" spans="1:7">
      <c r="A55" s="6">
        <v>51</v>
      </c>
      <c r="B55" s="6" t="s">
        <v>69</v>
      </c>
      <c r="C55" s="6" t="s">
        <v>16</v>
      </c>
      <c r="D55" s="6" t="str">
        <f>CONCATENATE("5122251939","******","40")</f>
        <v>5122251939******40</v>
      </c>
      <c r="E55" s="6" t="s">
        <v>13</v>
      </c>
      <c r="F55" s="6" t="str">
        <f>CONCATENATE("大雁路28号","******")</f>
        <v>大雁路28号******</v>
      </c>
      <c r="G55" s="6" t="s">
        <v>18</v>
      </c>
    </row>
    <row r="56" ht="17" customHeight="true" spans="1:7">
      <c r="A56" s="6">
        <v>52</v>
      </c>
      <c r="B56" s="6" t="s">
        <v>70</v>
      </c>
      <c r="C56" s="6" t="s">
        <v>16</v>
      </c>
      <c r="D56" s="6" t="str">
        <f>CONCATENATE("5122251943","******","84")</f>
        <v>5122251943******84</v>
      </c>
      <c r="E56" s="6" t="s">
        <v>13</v>
      </c>
      <c r="F56" s="6" t="str">
        <f>CONCATENATE("群益路二巷","******")</f>
        <v>群益路二巷******</v>
      </c>
      <c r="G56" s="6" t="s">
        <v>22</v>
      </c>
    </row>
    <row r="57" ht="17" customHeight="true" spans="1:7">
      <c r="A57" s="6">
        <v>53</v>
      </c>
      <c r="B57" s="6" t="s">
        <v>71</v>
      </c>
      <c r="C57" s="6" t="s">
        <v>12</v>
      </c>
      <c r="D57" s="6" t="str">
        <f>CONCATENATE("5122251954","******","70")</f>
        <v>5122251954******70</v>
      </c>
      <c r="E57" s="6" t="s">
        <v>13</v>
      </c>
      <c r="F57" s="6" t="str">
        <f>CONCATENATE("白云路52号","******")</f>
        <v>白云路52号******</v>
      </c>
      <c r="G57" s="6" t="s">
        <v>18</v>
      </c>
    </row>
    <row r="58" ht="17" customHeight="true" spans="1:7">
      <c r="A58" s="6">
        <v>54</v>
      </c>
      <c r="B58" s="6" t="s">
        <v>72</v>
      </c>
      <c r="C58" s="6" t="s">
        <v>16</v>
      </c>
      <c r="D58" s="6" t="str">
        <f>CONCATENATE("5112241954","******","81")</f>
        <v>5112241954******81</v>
      </c>
      <c r="E58" s="6" t="s">
        <v>13</v>
      </c>
      <c r="F58" s="6" t="str">
        <f>CONCATENATE("滨江大道","******")</f>
        <v>滨江大道******</v>
      </c>
      <c r="G58" s="6" t="s">
        <v>22</v>
      </c>
    </row>
    <row r="59" ht="17" customHeight="true" spans="1:7">
      <c r="A59" s="6">
        <v>55</v>
      </c>
      <c r="B59" s="6" t="s">
        <v>73</v>
      </c>
      <c r="C59" s="6" t="s">
        <v>12</v>
      </c>
      <c r="D59" s="6" t="str">
        <f>CONCATENATE("5122251927","******","58")</f>
        <v>5122251927******58</v>
      </c>
      <c r="E59" s="6" t="s">
        <v>13</v>
      </c>
      <c r="F59" s="6" t="str">
        <f>CONCATENATE("兴云养老院","******")</f>
        <v>兴云养老院******</v>
      </c>
      <c r="G59" s="6" t="s">
        <v>18</v>
      </c>
    </row>
    <row r="60" ht="17" customHeight="true" spans="1:7">
      <c r="A60" s="6">
        <v>56</v>
      </c>
      <c r="B60" s="6" t="s">
        <v>74</v>
      </c>
      <c r="C60" s="6" t="s">
        <v>12</v>
      </c>
      <c r="D60" s="6" t="str">
        <f>CONCATENATE("5122251965","******","38")</f>
        <v>5122251965******38</v>
      </c>
      <c r="E60" s="6" t="s">
        <v>13</v>
      </c>
      <c r="F60" s="6" t="str">
        <f>CONCATENATE("同心街","******")</f>
        <v>同心街******</v>
      </c>
      <c r="G60" s="6" t="s">
        <v>18</v>
      </c>
    </row>
    <row r="61" ht="17" customHeight="true" spans="1:7">
      <c r="A61" s="6">
        <v>57</v>
      </c>
      <c r="B61" s="6" t="s">
        <v>75</v>
      </c>
      <c r="C61" s="6" t="s">
        <v>12</v>
      </c>
      <c r="D61" s="6" t="str">
        <f>CONCATENATE("5122251975","******","76")</f>
        <v>5122251975******76</v>
      </c>
      <c r="E61" s="6" t="s">
        <v>13</v>
      </c>
      <c r="F61" s="6" t="str">
        <f>CONCATENATE("滨江社区","******")</f>
        <v>滨江社区******</v>
      </c>
      <c r="G61" s="6" t="s">
        <v>14</v>
      </c>
    </row>
    <row r="62" ht="17" customHeight="true" spans="1:7">
      <c r="A62" s="6">
        <v>58</v>
      </c>
      <c r="B62" s="6" t="s">
        <v>76</v>
      </c>
      <c r="C62" s="6" t="s">
        <v>16</v>
      </c>
      <c r="D62" s="6" t="str">
        <f>CONCATENATE("5122251941","******","41")</f>
        <v>5122251941******41</v>
      </c>
      <c r="E62" s="6" t="s">
        <v>13</v>
      </c>
      <c r="F62" s="6" t="str">
        <f>CONCATENATE("磨岭路","******")</f>
        <v>磨岭路******</v>
      </c>
      <c r="G62" s="6" t="s">
        <v>45</v>
      </c>
    </row>
    <row r="63" ht="17" customHeight="true" spans="1:7">
      <c r="A63" s="6">
        <v>59</v>
      </c>
      <c r="B63" s="6" t="s">
        <v>77</v>
      </c>
      <c r="C63" s="6" t="s">
        <v>16</v>
      </c>
      <c r="D63" s="6" t="str">
        <f>CONCATENATE("5122251956","******","25")</f>
        <v>5122251956******25</v>
      </c>
      <c r="E63" s="6" t="s">
        <v>13</v>
      </c>
      <c r="F63" s="6" t="str">
        <f>CONCATENATE("桂湾市场","******")</f>
        <v>桂湾市场******</v>
      </c>
      <c r="G63" s="6" t="s">
        <v>18</v>
      </c>
    </row>
    <row r="64" ht="17" customHeight="true" spans="1:7">
      <c r="A64" s="6">
        <v>60</v>
      </c>
      <c r="B64" s="6" t="s">
        <v>78</v>
      </c>
      <c r="C64" s="6" t="s">
        <v>12</v>
      </c>
      <c r="D64" s="6" t="str">
        <f>CONCATENATE("5122251961","******","34")</f>
        <v>5122251961******34</v>
      </c>
      <c r="E64" s="6" t="s">
        <v>13</v>
      </c>
      <c r="F64" s="6" t="str">
        <f>CONCATENATE("云阳县人民医","******")</f>
        <v>云阳县人民医******</v>
      </c>
      <c r="G64" s="6" t="s">
        <v>18</v>
      </c>
    </row>
    <row r="65" ht="17" customHeight="true" spans="1:7">
      <c r="A65" s="6">
        <v>61</v>
      </c>
      <c r="B65" s="6" t="s">
        <v>79</v>
      </c>
      <c r="C65" s="6" t="s">
        <v>12</v>
      </c>
      <c r="D65" s="6" t="str">
        <f>CONCATENATE("5122251946","******","75")</f>
        <v>5122251946******75</v>
      </c>
      <c r="E65" s="6" t="s">
        <v>13</v>
      </c>
      <c r="F65" s="6" t="str">
        <f>CONCATENATE("立新路268","******")</f>
        <v>立新路268******</v>
      </c>
      <c r="G65" s="6" t="s">
        <v>18</v>
      </c>
    </row>
    <row r="66" ht="17" customHeight="true" spans="1:7">
      <c r="A66" s="6">
        <v>62</v>
      </c>
      <c r="B66" s="6" t="s">
        <v>80</v>
      </c>
      <c r="C66" s="6" t="s">
        <v>12</v>
      </c>
      <c r="D66" s="6" t="str">
        <f>CONCATENATE("5122251950","******","51")</f>
        <v>5122251950******51</v>
      </c>
      <c r="E66" s="6" t="s">
        <v>13</v>
      </c>
      <c r="F66" s="6" t="str">
        <f>CONCATENATE("团滩村8组","******")</f>
        <v>团滩村8组******</v>
      </c>
      <c r="G66" s="6" t="s">
        <v>14</v>
      </c>
    </row>
    <row r="67" ht="17" customHeight="true" spans="1:7">
      <c r="A67" s="6">
        <v>63</v>
      </c>
      <c r="B67" s="6" t="s">
        <v>81</v>
      </c>
      <c r="C67" s="6" t="s">
        <v>12</v>
      </c>
      <c r="D67" s="6" t="str">
        <f>CONCATENATE("5122251927","******","3X")</f>
        <v>5122251927******3X</v>
      </c>
      <c r="E67" s="6" t="s">
        <v>29</v>
      </c>
      <c r="F67" s="6" t="str">
        <f>CONCATENATE("双江街道体育","******")</f>
        <v>双江街道体育******</v>
      </c>
      <c r="G67" s="6" t="s">
        <v>22</v>
      </c>
    </row>
    <row r="68" ht="17" customHeight="true" spans="1:7">
      <c r="A68" s="6">
        <v>64</v>
      </c>
      <c r="B68" s="6" t="s">
        <v>82</v>
      </c>
      <c r="C68" s="6" t="s">
        <v>12</v>
      </c>
      <c r="D68" s="6" t="str">
        <f>CONCATENATE("5122251944","******","58")</f>
        <v>5122251944******58</v>
      </c>
      <c r="E68" s="6" t="s">
        <v>13</v>
      </c>
      <c r="F68" s="6" t="str">
        <f>CONCATENATE("双江街道白云","******")</f>
        <v>双江街道白云******</v>
      </c>
      <c r="G68" s="6" t="s">
        <v>22</v>
      </c>
    </row>
    <row r="69" ht="17" customHeight="true" spans="1:7">
      <c r="A69" s="6">
        <v>65</v>
      </c>
      <c r="B69" s="6" t="s">
        <v>83</v>
      </c>
      <c r="C69" s="6" t="s">
        <v>12</v>
      </c>
      <c r="D69" s="6" t="str">
        <f>CONCATENATE("5122251932","******","33")</f>
        <v>5122251932******33</v>
      </c>
      <c r="E69" s="6" t="s">
        <v>13</v>
      </c>
      <c r="F69" s="6" t="str">
        <f>CONCATENATE("龙角镇龙角街","******")</f>
        <v>龙角镇龙角街******</v>
      </c>
      <c r="G69" s="6" t="s">
        <v>18</v>
      </c>
    </row>
    <row r="70" ht="17" customHeight="true" spans="1:7">
      <c r="A70" s="6">
        <v>66</v>
      </c>
      <c r="B70" s="6" t="s">
        <v>84</v>
      </c>
      <c r="C70" s="6" t="s">
        <v>12</v>
      </c>
      <c r="D70" s="6" t="str">
        <f>CONCATENATE("5122251944","******","32")</f>
        <v>5122251944******32</v>
      </c>
      <c r="E70" s="6" t="s">
        <v>13</v>
      </c>
      <c r="F70" s="6" t="str">
        <f>CONCATENATE("双江街道望江","******")</f>
        <v>双江街道望江******</v>
      </c>
      <c r="G70" s="6" t="s">
        <v>45</v>
      </c>
    </row>
    <row r="71" ht="17" customHeight="true" spans="1:7">
      <c r="A71" s="6">
        <v>67</v>
      </c>
      <c r="B71" s="6" t="s">
        <v>85</v>
      </c>
      <c r="C71" s="6" t="s">
        <v>16</v>
      </c>
      <c r="D71" s="6" t="str">
        <f>CONCATENATE("5122251960","******","20")</f>
        <v>5122251960******20</v>
      </c>
      <c r="E71" s="6" t="s">
        <v>13</v>
      </c>
      <c r="F71" s="6" t="str">
        <f>CONCATENATE("青龙街道滨江","******")</f>
        <v>青龙街道滨江******</v>
      </c>
      <c r="G71" s="6" t="s">
        <v>45</v>
      </c>
    </row>
    <row r="72" ht="17" customHeight="true" spans="1:7">
      <c r="A72" s="6">
        <v>68</v>
      </c>
      <c r="B72" s="6" t="s">
        <v>86</v>
      </c>
      <c r="C72" s="6" t="s">
        <v>16</v>
      </c>
      <c r="D72" s="6" t="str">
        <f>CONCATENATE("5122251939","******","46")</f>
        <v>5122251939******46</v>
      </c>
      <c r="E72" s="6" t="s">
        <v>13</v>
      </c>
      <c r="F72" s="6" t="str">
        <f>CONCATENATE("双江街道妇幼","******")</f>
        <v>双江街道妇幼******</v>
      </c>
      <c r="G72" s="6" t="s">
        <v>14</v>
      </c>
    </row>
    <row r="73" ht="17" customHeight="true" spans="1:7">
      <c r="A73" s="6">
        <v>69</v>
      </c>
      <c r="B73" s="6" t="s">
        <v>87</v>
      </c>
      <c r="C73" s="6" t="s">
        <v>12</v>
      </c>
      <c r="D73" s="6" t="str">
        <f>CONCATENATE("5122251945","******","32")</f>
        <v>5122251945******32</v>
      </c>
      <c r="E73" s="6" t="s">
        <v>13</v>
      </c>
      <c r="F73" s="6" t="str">
        <f>CONCATENATE("青龙街道江山","******")</f>
        <v>青龙街道江山******</v>
      </c>
      <c r="G73" s="6" t="s">
        <v>18</v>
      </c>
    </row>
    <row r="74" ht="17" customHeight="true" spans="1:7">
      <c r="A74" s="6">
        <v>70</v>
      </c>
      <c r="B74" s="6" t="s">
        <v>88</v>
      </c>
      <c r="C74" s="6" t="s">
        <v>12</v>
      </c>
      <c r="D74" s="6" t="str">
        <f>CONCATENATE("5122251936","******","19")</f>
        <v>5122251936******19</v>
      </c>
      <c r="E74" s="6" t="s">
        <v>13</v>
      </c>
      <c r="F74" s="6" t="str">
        <f>CONCATENATE("双江街道望江","******")</f>
        <v>双江街道望江******</v>
      </c>
      <c r="G74" s="6" t="s">
        <v>45</v>
      </c>
    </row>
    <row r="75" ht="17" customHeight="true" spans="1:7">
      <c r="A75" s="6">
        <v>71</v>
      </c>
      <c r="B75" s="6" t="s">
        <v>89</v>
      </c>
      <c r="C75" s="6" t="s">
        <v>12</v>
      </c>
      <c r="D75" s="6" t="str">
        <f>CONCATENATE("5122251969","******","91")</f>
        <v>5122251969******91</v>
      </c>
      <c r="E75" s="6" t="s">
        <v>13</v>
      </c>
      <c r="F75" s="6" t="str">
        <f>CONCATENATE("毛坝乡毛坝村","******")</f>
        <v>毛坝乡毛坝村******</v>
      </c>
      <c r="G75" s="6" t="s">
        <v>18</v>
      </c>
    </row>
    <row r="76" ht="17" customHeight="true" spans="1:7">
      <c r="A76" s="6">
        <v>72</v>
      </c>
      <c r="B76" s="6" t="s">
        <v>90</v>
      </c>
      <c r="C76" s="6" t="s">
        <v>16</v>
      </c>
      <c r="D76" s="6" t="str">
        <f>CONCATENATE("5122251939","******","45")</f>
        <v>5122251939******45</v>
      </c>
      <c r="E76" s="6" t="s">
        <v>13</v>
      </c>
      <c r="F76" s="6" t="str">
        <f>CONCATENATE("青龙街道群益","******")</f>
        <v>青龙街道群益******</v>
      </c>
      <c r="G76" s="6" t="s">
        <v>18</v>
      </c>
    </row>
    <row r="77" s="1" customFormat="true" ht="17" customHeight="true" spans="1:7">
      <c r="A77" s="6">
        <v>73</v>
      </c>
      <c r="B77" s="6" t="s">
        <v>91</v>
      </c>
      <c r="C77" s="6" t="s">
        <v>12</v>
      </c>
      <c r="D77" s="6" t="str">
        <f>CONCATENATE("5122251948","******","32")</f>
        <v>5122251948******32</v>
      </c>
      <c r="E77" s="6" t="s">
        <v>13</v>
      </c>
      <c r="F77" s="6" t="str">
        <f>CONCATENATE("青龙街道望江","******")</f>
        <v>青龙街道望江******</v>
      </c>
      <c r="G77" s="6" t="s">
        <v>45</v>
      </c>
    </row>
    <row r="78" s="1" customFormat="true" ht="17" customHeight="true" spans="1:7">
      <c r="A78" s="6">
        <v>74</v>
      </c>
      <c r="B78" s="6" t="s">
        <v>92</v>
      </c>
      <c r="C78" s="6" t="s">
        <v>12</v>
      </c>
      <c r="D78" s="6" t="str">
        <f>CONCATENATE("5122291947","******","35")</f>
        <v>5122291947******35</v>
      </c>
      <c r="E78" s="6" t="s">
        <v>13</v>
      </c>
      <c r="F78" s="6" t="str">
        <f>CONCATENATE("青龙街道云江","******")</f>
        <v>青龙街道云江******</v>
      </c>
      <c r="G78" s="6" t="s">
        <v>45</v>
      </c>
    </row>
    <row r="79" s="1" customFormat="true" ht="17" customHeight="true" spans="1:7">
      <c r="A79" s="6">
        <v>75</v>
      </c>
      <c r="B79" s="6" t="s">
        <v>93</v>
      </c>
      <c r="C79" s="6" t="s">
        <v>12</v>
      </c>
      <c r="D79" s="6" t="str">
        <f>CONCATENATE("5122251938","******","32")</f>
        <v>5122251938******32</v>
      </c>
      <c r="E79" s="6" t="s">
        <v>13</v>
      </c>
      <c r="F79" s="6" t="str">
        <f>CONCATENATE("双江街道云江","******")</f>
        <v>双江街道云江******</v>
      </c>
      <c r="G79" s="6" t="s">
        <v>18</v>
      </c>
    </row>
    <row r="80" s="1" customFormat="true" ht="17" customHeight="true" spans="1:7">
      <c r="A80" s="6">
        <v>76</v>
      </c>
      <c r="B80" s="6" t="s">
        <v>94</v>
      </c>
      <c r="C80" s="6" t="s">
        <v>16</v>
      </c>
      <c r="D80" s="6" t="str">
        <f>CONCATENATE("5122251936","******","43")</f>
        <v>5122251936******43</v>
      </c>
      <c r="E80" s="6" t="s">
        <v>13</v>
      </c>
      <c r="F80" s="6" t="str">
        <f>CONCATENATE("双江街道妇女","******")</f>
        <v>双江街道妇女******</v>
      </c>
      <c r="G80" s="6" t="s">
        <v>22</v>
      </c>
    </row>
    <row r="81" s="1" customFormat="true" ht="17" customHeight="true" spans="1:7">
      <c r="A81" s="6">
        <v>77</v>
      </c>
      <c r="B81" s="6" t="s">
        <v>95</v>
      </c>
      <c r="C81" s="6" t="s">
        <v>16</v>
      </c>
      <c r="D81" s="6" t="str">
        <f>CONCATENATE("5122251945","******","49")</f>
        <v>5122251945******49</v>
      </c>
      <c r="E81" s="6" t="s">
        <v>13</v>
      </c>
      <c r="F81" s="6" t="str">
        <f>CONCATENATE("望江大道39","******")</f>
        <v>望江大道39******</v>
      </c>
      <c r="G81" s="6" t="s">
        <v>22</v>
      </c>
    </row>
    <row r="82" s="1" customFormat="true" ht="17" customHeight="true" spans="1:7">
      <c r="A82" s="6">
        <v>78</v>
      </c>
      <c r="B82" s="6" t="s">
        <v>96</v>
      </c>
      <c r="C82" s="6" t="s">
        <v>12</v>
      </c>
      <c r="D82" s="6" t="str">
        <f>CONCATENATE("5122251953","******","51")</f>
        <v>5122251953******51</v>
      </c>
      <c r="E82" s="6" t="s">
        <v>13</v>
      </c>
      <c r="F82" s="6" t="str">
        <f>CONCATENATE("青龙街道云阳","******")</f>
        <v>青龙街道云阳******</v>
      </c>
      <c r="G82" s="6" t="s">
        <v>18</v>
      </c>
    </row>
    <row r="83" s="1" customFormat="true" ht="17" customHeight="true" spans="1:7">
      <c r="A83" s="6">
        <v>79</v>
      </c>
      <c r="B83" s="6" t="s">
        <v>97</v>
      </c>
      <c r="C83" s="6" t="s">
        <v>16</v>
      </c>
      <c r="D83" s="6" t="str">
        <f>CONCATENATE("5102021952","******","29")</f>
        <v>5102021952******29</v>
      </c>
      <c r="E83" s="6" t="s">
        <v>49</v>
      </c>
      <c r="F83" s="6" t="str">
        <f>CONCATENATE("盘龙街道江南","******")</f>
        <v>盘龙街道江南******</v>
      </c>
      <c r="G83" s="6" t="s">
        <v>18</v>
      </c>
    </row>
    <row r="84" s="1" customFormat="true" ht="17" customHeight="true" spans="1:7">
      <c r="A84" s="6">
        <v>80</v>
      </c>
      <c r="B84" s="6" t="s">
        <v>98</v>
      </c>
      <c r="C84" s="6" t="s">
        <v>12</v>
      </c>
      <c r="D84" s="6" t="str">
        <f>CONCATENATE("5122251946","******","14")</f>
        <v>5122251946******14</v>
      </c>
      <c r="E84" s="6" t="s">
        <v>13</v>
      </c>
      <c r="F84" s="6" t="str">
        <f>CONCATENATE("双江街道北部","******")</f>
        <v>双江街道北部******</v>
      </c>
      <c r="G84" s="6" t="s">
        <v>18</v>
      </c>
    </row>
    <row r="85" s="1" customFormat="true" ht="17" customHeight="true" spans="1:7">
      <c r="A85" s="6">
        <v>81</v>
      </c>
      <c r="B85" s="6" t="s">
        <v>99</v>
      </c>
      <c r="C85" s="6" t="s">
        <v>12</v>
      </c>
      <c r="D85" s="6" t="str">
        <f>CONCATENATE("5122251955","******","35")</f>
        <v>5122251955******35</v>
      </c>
      <c r="E85" s="6" t="s">
        <v>13</v>
      </c>
      <c r="F85" s="6" t="str">
        <f>CONCATENATE("青龙街道星河","******")</f>
        <v>青龙街道星河******</v>
      </c>
      <c r="G85" s="6" t="s">
        <v>45</v>
      </c>
    </row>
    <row r="86" s="1" customFormat="true" ht="17" customHeight="true" spans="1:7">
      <c r="A86" s="6">
        <v>82</v>
      </c>
      <c r="B86" s="6" t="s">
        <v>100</v>
      </c>
      <c r="C86" s="6" t="s">
        <v>16</v>
      </c>
      <c r="D86" s="6" t="str">
        <f>CONCATENATE("5122251936","******","08")</f>
        <v>5122251936******08</v>
      </c>
      <c r="E86" s="6" t="s">
        <v>13</v>
      </c>
      <c r="F86" s="6" t="str">
        <f>CONCATENATE("青龙街道金科","******")</f>
        <v>青龙街道金科******</v>
      </c>
      <c r="G86" s="6" t="s">
        <v>22</v>
      </c>
    </row>
    <row r="87" s="1" customFormat="true" ht="17" customHeight="true" spans="1:7">
      <c r="A87" s="6">
        <v>83</v>
      </c>
      <c r="B87" s="6" t="s">
        <v>101</v>
      </c>
      <c r="C87" s="6" t="s">
        <v>16</v>
      </c>
      <c r="D87" s="6" t="str">
        <f>CONCATENATE("5122251969","******","41")</f>
        <v>5122251969******41</v>
      </c>
      <c r="E87" s="6" t="s">
        <v>13</v>
      </c>
      <c r="F87" s="6" t="str">
        <f>CONCATENATE("青龙街道碧水","******")</f>
        <v>青龙街道碧水******</v>
      </c>
      <c r="G87" s="6" t="s">
        <v>18</v>
      </c>
    </row>
    <row r="88" s="1" customFormat="true" ht="17" customHeight="true" spans="1:7">
      <c r="A88" s="6">
        <v>84</v>
      </c>
      <c r="B88" s="6" t="s">
        <v>102</v>
      </c>
      <c r="C88" s="6" t="s">
        <v>12</v>
      </c>
      <c r="D88" s="6" t="str">
        <f>CONCATENATE("5122251943","******","37")</f>
        <v>5122251943******37</v>
      </c>
      <c r="E88" s="6" t="s">
        <v>13</v>
      </c>
      <c r="F88" s="6" t="str">
        <f>CONCATENATE("青龙街道云江","******")</f>
        <v>青龙街道云江******</v>
      </c>
      <c r="G88" s="6" t="s">
        <v>45</v>
      </c>
    </row>
    <row r="89" s="1" customFormat="true" ht="17" customHeight="true" spans="1:7">
      <c r="A89" s="6">
        <v>85</v>
      </c>
      <c r="B89" s="6" t="s">
        <v>103</v>
      </c>
      <c r="C89" s="6" t="s">
        <v>16</v>
      </c>
      <c r="D89" s="6" t="str">
        <f>CONCATENATE("5122251953","******","0X")</f>
        <v>5122251953******0X</v>
      </c>
      <c r="E89" s="6" t="s">
        <v>13</v>
      </c>
      <c r="F89" s="6" t="str">
        <f>CONCATENATE("青龙街道复兴","******")</f>
        <v>青龙街道复兴******</v>
      </c>
      <c r="G89" s="6" t="s">
        <v>45</v>
      </c>
    </row>
    <row r="90" s="1" customFormat="true" ht="17" customHeight="true" spans="1:7">
      <c r="A90" s="6">
        <v>86</v>
      </c>
      <c r="B90" s="6" t="s">
        <v>104</v>
      </c>
      <c r="C90" s="6" t="s">
        <v>12</v>
      </c>
      <c r="D90" s="6" t="str">
        <f>CONCATENATE("5122251936","******","32")</f>
        <v>5122251936******32</v>
      </c>
      <c r="E90" s="6" t="s">
        <v>13</v>
      </c>
      <c r="F90" s="6" t="str">
        <f>CONCATENATE("云师宿舍5号","******")</f>
        <v>云师宿舍5号******</v>
      </c>
      <c r="G90" s="6" t="s">
        <v>18</v>
      </c>
    </row>
    <row r="91" s="1" customFormat="true" ht="17" customHeight="true" spans="1:7">
      <c r="A91" s="6">
        <v>87</v>
      </c>
      <c r="B91" s="6" t="s">
        <v>105</v>
      </c>
      <c r="C91" s="6" t="s">
        <v>12</v>
      </c>
      <c r="D91" s="6" t="str">
        <f>CONCATENATE("5122251947","******","38")</f>
        <v>5122251947******38</v>
      </c>
      <c r="E91" s="6" t="s">
        <v>13</v>
      </c>
      <c r="F91" s="6" t="str">
        <f>CONCATENATE("双江街道云江","******")</f>
        <v>双江街道云江******</v>
      </c>
      <c r="G91" s="6" t="s">
        <v>18</v>
      </c>
    </row>
    <row r="92" customFormat="true" ht="17" customHeight="true" spans="1:7">
      <c r="A92" s="6">
        <v>88</v>
      </c>
      <c r="B92" s="6" t="s">
        <v>106</v>
      </c>
      <c r="C92" s="6" t="s">
        <v>16</v>
      </c>
      <c r="D92" s="6" t="str">
        <f>CONCATENATE("5122241973","******","48")</f>
        <v>5122241973******48</v>
      </c>
      <c r="E92" s="6" t="s">
        <v>13</v>
      </c>
      <c r="F92" s="6" t="str">
        <f>CONCATENATE("云阳县双龙镇","******")</f>
        <v>云阳县双龙镇******</v>
      </c>
      <c r="G92" s="6" t="s">
        <v>14</v>
      </c>
    </row>
    <row r="93" customFormat="true" ht="17" customHeight="true" spans="1:7">
      <c r="A93" s="6">
        <v>89</v>
      </c>
      <c r="B93" s="6" t="s">
        <v>107</v>
      </c>
      <c r="C93" s="6" t="s">
        <v>12</v>
      </c>
      <c r="D93" s="6" t="str">
        <f>CONCATENATE("5122251931","******","17")</f>
        <v>5122251931******17</v>
      </c>
      <c r="E93" s="6" t="s">
        <v>13</v>
      </c>
      <c r="F93" s="6" t="str">
        <f>CONCATENATE("文龙镇兴龙路","******")</f>
        <v>文龙镇兴龙路******</v>
      </c>
      <c r="G93" s="6" t="s">
        <v>22</v>
      </c>
    </row>
    <row r="94" customFormat="true" ht="17" customHeight="true" spans="1:7">
      <c r="A94" s="6">
        <v>90</v>
      </c>
      <c r="B94" s="6" t="s">
        <v>108</v>
      </c>
      <c r="C94" s="6" t="s">
        <v>12</v>
      </c>
      <c r="D94" s="6" t="str">
        <f>CONCATENATE("5122251946","******","95")</f>
        <v>5122251946******95</v>
      </c>
      <c r="E94" s="6" t="s">
        <v>13</v>
      </c>
      <c r="F94" s="6" t="str">
        <f>CONCATENATE("平安镇向阳村","******")</f>
        <v>平安镇向阳村******</v>
      </c>
      <c r="G94" s="6" t="s">
        <v>22</v>
      </c>
    </row>
    <row r="95" customFormat="true" ht="17" customHeight="true" spans="1:7">
      <c r="A95" s="6">
        <v>91</v>
      </c>
      <c r="B95" s="6" t="s">
        <v>109</v>
      </c>
      <c r="C95" s="6" t="s">
        <v>12</v>
      </c>
      <c r="D95" s="6" t="str">
        <f>CONCATENATE("5122251942","******","72")</f>
        <v>5122251942******72</v>
      </c>
      <c r="E95" s="6" t="s">
        <v>13</v>
      </c>
      <c r="F95" s="6" t="str">
        <f>CONCATENATE("新津乡和平社","******")</f>
        <v>新津乡和平社******</v>
      </c>
      <c r="G95" s="6" t="s">
        <v>18</v>
      </c>
    </row>
    <row r="96" customFormat="true" ht="17" customHeight="true" spans="1:7">
      <c r="A96" s="6">
        <v>92</v>
      </c>
      <c r="B96" s="6" t="s">
        <v>110</v>
      </c>
      <c r="C96" s="6" t="s">
        <v>16</v>
      </c>
      <c r="D96" s="6" t="str">
        <f>CONCATENATE("5122251941","******","48")</f>
        <v>5122251941******48</v>
      </c>
      <c r="E96" s="6" t="s">
        <v>13</v>
      </c>
      <c r="F96" s="6" t="str">
        <f>CONCATENATE("青龙街道群益","******")</f>
        <v>青龙街道群益******</v>
      </c>
      <c r="G96" s="6" t="s">
        <v>22</v>
      </c>
    </row>
    <row r="97" ht="29.25" customHeight="true" spans="1:7">
      <c r="A97" s="9" t="str">
        <f>"1.公示时间："&amp;"2025年9月23日"&amp;"至"&amp;"2025年9月27日"</f>
        <v>1.公示时间：2025年9月23日至2025年9月27日</v>
      </c>
      <c r="B97" s="9"/>
      <c r="C97" s="9"/>
      <c r="D97" s="9"/>
      <c r="E97" s="9"/>
      <c r="F97" s="9"/>
      <c r="G97" s="9"/>
    </row>
    <row r="98" ht="32.25" customHeight="true" spans="1:7">
      <c r="A98" s="3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98" s="3"/>
      <c r="C98" s="3"/>
      <c r="D98" s="3"/>
      <c r="E98" s="3"/>
      <c r="F98" s="3"/>
      <c r="G98" s="3"/>
    </row>
  </sheetData>
  <mergeCells count="5">
    <mergeCell ref="A1:G1"/>
    <mergeCell ref="A2:C2"/>
    <mergeCell ref="A3:G3"/>
    <mergeCell ref="A97:G97"/>
    <mergeCell ref="A98:G98"/>
  </mergeCells>
  <pageMargins left="1.0625" right="0.511805555555556" top="0.786805555555556" bottom="0.786805555555556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2025-09-22T21:36:00Z</dcterms:created>
  <dcterms:modified xsi:type="dcterms:W3CDTF">2025-09-23T15:04:14Z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75DBC2C334274D44B13F37EABB64BCD7_13</vt:lpwstr>
  </property>
  <property fmtid="{D5CDD505-2E9C-101B-9397-08002B2CF9AE}" pid="3" name="KSOProductBuildVer">
    <vt:lpwstr>2052-11.8.2.10125</vt:lpwstr>
  </property>
</Properties>
</file>