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<sst xmlns="http://schemas.openxmlformats.org/spreadsheetml/2006/main" count="129" uniqueCount="48">
  <si>
    <t>附件</t>
  </si>
  <si>
    <t xml:space="preserve">  重庆长期护理保险失能评定结论公示</t>
  </si>
  <si>
    <t/>
  </si>
  <si>
    <t>打印日期:</t>
  </si>
  <si>
    <t>根据《重庆市长期护理保险失能等级评定管理办法》（渝医保发〔2021〕52号）精神，以下人员符合重庆市长期护理保险失能等级评定标准，现将评定结论公示如下：</t>
  </si>
  <si>
    <t>序号</t>
  </si>
  <si>
    <t>姓名</t>
  </si>
  <si>
    <t>性别</t>
  </si>
  <si>
    <t>证件号码</t>
  </si>
  <si>
    <t>参保区县</t>
  </si>
  <si>
    <t>评估地址</t>
  </si>
  <si>
    <t>评估等级</t>
  </si>
  <si>
    <t>陈帮地</t>
  </si>
  <si>
    <t>男</t>
  </si>
  <si>
    <t>云阳县</t>
  </si>
  <si>
    <t>重度失能I级</t>
  </si>
  <si>
    <t>姚义信</t>
  </si>
  <si>
    <t>重度失能Ⅲ级</t>
  </si>
  <si>
    <t>陶宏秀</t>
  </si>
  <si>
    <t>女</t>
  </si>
  <si>
    <t>赵端全</t>
  </si>
  <si>
    <t>付绍洁</t>
  </si>
  <si>
    <t>张家麟</t>
  </si>
  <si>
    <t>王泽海</t>
  </si>
  <si>
    <t>周清秀</t>
  </si>
  <si>
    <t>万州区</t>
  </si>
  <si>
    <t>梁巨香</t>
  </si>
  <si>
    <t>李崇森</t>
  </si>
  <si>
    <t>王江东</t>
  </si>
  <si>
    <t>吴光伯</t>
  </si>
  <si>
    <t>伍玉相</t>
  </si>
  <si>
    <t>方叙祥</t>
  </si>
  <si>
    <t>毕孝银</t>
  </si>
  <si>
    <t>甘峡山</t>
  </si>
  <si>
    <t>丁永力</t>
  </si>
  <si>
    <t>骆玉芝</t>
  </si>
  <si>
    <t>但汉杰</t>
  </si>
  <si>
    <t>重度失能II级</t>
  </si>
  <si>
    <t>曾萍</t>
  </si>
  <si>
    <t>张仁泉</t>
  </si>
  <si>
    <t>黄裕禄</t>
  </si>
  <si>
    <t>谭扬明</t>
  </si>
  <si>
    <t>邬宗儒</t>
  </si>
  <si>
    <t>肖辅庭</t>
  </si>
  <si>
    <t>蒲自秀</t>
  </si>
  <si>
    <t>胡建明</t>
  </si>
  <si>
    <t>秦永发</t>
  </si>
  <si>
    <t>张凤珍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</si>
</sst>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8"/>
      <color rgb="FF333333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2" fillId="11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18" fillId="11" borderId="8" applyNumberFormat="false" applyAlignment="false" applyProtection="false">
      <alignment vertical="center"/>
    </xf>
    <xf numFmtId="0" fontId="21" fillId="31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7" fillId="8" borderId="4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2" fillId="2" borderId="0" xfId="0" applyFont="true" applyFill="true" applyAlignment="true">
      <alignment horizontal="left"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left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left" vertical="center" wrapText="true"/>
    </xf>
    <xf numFmtId="0" fontId="2" fillId="2" borderId="0" xfId="0" applyFont="true" applyFill="true" applyAlignment="true">
      <alignment horizontal="right" vertical="center" wrapText="true"/>
    </xf>
    <xf numFmtId="14" fontId="2" fillId="2" borderId="0" xfId="0" applyNumberFormat="true" applyFont="true" applyFill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6"/>
  <sheetViews>
    <sheetView tabSelected="1" workbookViewId="0">
      <selection activeCell="B20" sqref="B20"/>
    </sheetView>
  </sheetViews>
  <sheetFormatPr defaultColWidth="9" defaultRowHeight="13.5" outlineLevelCol="6"/>
  <cols>
    <col min="1" max="1" width="8.54166666666667" customWidth="true"/>
    <col min="2" max="2" width="12.2" customWidth="true"/>
    <col min="3" max="3" width="12.075" customWidth="true"/>
    <col min="4" max="4" width="20.7416666666667" customWidth="true"/>
    <col min="5" max="5" width="14.6416666666667" customWidth="true"/>
    <col min="6" max="6" width="27.6916666666667" customWidth="true"/>
    <col min="7" max="7" width="15.25" customWidth="true"/>
  </cols>
  <sheetData>
    <row r="1" spans="1:1">
      <c r="A1" t="s">
        <v>0</v>
      </c>
    </row>
    <row r="2" ht="30" customHeight="true" spans="1:7">
      <c r="A2" s="1" t="s">
        <v>1</v>
      </c>
      <c r="B2" s="1"/>
      <c r="C2" s="1"/>
      <c r="D2" s="1"/>
      <c r="E2" s="1"/>
      <c r="F2" s="1"/>
      <c r="G2" s="1"/>
    </row>
    <row r="3" ht="17" customHeight="true" spans="1:7">
      <c r="A3" s="2" t="str">
        <f>"联系电话:"&amp;"55186062或者55186200"</f>
        <v>联系电话:55186062或者55186200</v>
      </c>
      <c r="B3" s="2"/>
      <c r="C3" s="2"/>
      <c r="D3" s="3" t="s">
        <v>2</v>
      </c>
      <c r="E3" s="3" t="s">
        <v>2</v>
      </c>
      <c r="F3" s="7" t="s">
        <v>3</v>
      </c>
      <c r="G3" s="8">
        <v>45919</v>
      </c>
    </row>
    <row r="4" ht="32" customHeight="true" spans="1:7">
      <c r="A4" s="4" t="s">
        <v>4</v>
      </c>
      <c r="B4" s="4"/>
      <c r="C4" s="4"/>
      <c r="D4" s="4"/>
      <c r="E4" s="4"/>
      <c r="F4" s="4"/>
      <c r="G4" s="4"/>
    </row>
    <row r="5" ht="17" customHeight="true" spans="1:7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ht="17" customHeight="true" spans="1:7">
      <c r="A6" s="5">
        <v>1</v>
      </c>
      <c r="B6" s="5" t="s">
        <v>12</v>
      </c>
      <c r="C6" s="5" t="s">
        <v>13</v>
      </c>
      <c r="D6" s="5" t="str">
        <f>CONCATENATE("5122251938","******","74")</f>
        <v>5122251938******74</v>
      </c>
      <c r="E6" s="5" t="s">
        <v>14</v>
      </c>
      <c r="F6" s="5" t="str">
        <f>CONCATENATE("","******")</f>
        <v>******</v>
      </c>
      <c r="G6" s="5" t="s">
        <v>15</v>
      </c>
    </row>
    <row r="7" ht="17" customHeight="true" spans="1:7">
      <c r="A7" s="5">
        <v>2</v>
      </c>
      <c r="B7" s="5" t="s">
        <v>16</v>
      </c>
      <c r="C7" s="5" t="s">
        <v>13</v>
      </c>
      <c r="D7" s="5" t="str">
        <f>CONCATENATE("5122251925","******","38")</f>
        <v>5122251925******38</v>
      </c>
      <c r="E7" s="5" t="s">
        <v>14</v>
      </c>
      <c r="F7" s="5" t="str">
        <f>CONCATENATE("北部新区社区","******")</f>
        <v>北部新区社区******</v>
      </c>
      <c r="G7" s="5" t="s">
        <v>17</v>
      </c>
    </row>
    <row r="8" ht="17" customHeight="true" spans="1:7">
      <c r="A8" s="5">
        <v>3</v>
      </c>
      <c r="B8" s="5" t="s">
        <v>18</v>
      </c>
      <c r="C8" s="5" t="s">
        <v>19</v>
      </c>
      <c r="D8" s="5" t="str">
        <f>CONCATENATE("5122251943","******","40")</f>
        <v>5122251943******40</v>
      </c>
      <c r="E8" s="5" t="s">
        <v>14</v>
      </c>
      <c r="F8" s="5" t="str">
        <f>CONCATENATE("云江大道59","******")</f>
        <v>云江大道59******</v>
      </c>
      <c r="G8" s="5" t="s">
        <v>15</v>
      </c>
    </row>
    <row r="9" ht="17" customHeight="true" spans="1:7">
      <c r="A9" s="5">
        <v>4</v>
      </c>
      <c r="B9" s="5" t="s">
        <v>20</v>
      </c>
      <c r="C9" s="5" t="s">
        <v>13</v>
      </c>
      <c r="D9" s="5" t="str">
        <f>CONCATENATE("5112241954","******","70")</f>
        <v>5112241954******70</v>
      </c>
      <c r="E9" s="5" t="s">
        <v>14</v>
      </c>
      <c r="F9" s="5" t="str">
        <f>CONCATENATE("康复医院3楼","******")</f>
        <v>康复医院3楼******</v>
      </c>
      <c r="G9" s="5" t="s">
        <v>15</v>
      </c>
    </row>
    <row r="10" ht="17" customHeight="true" spans="1:7">
      <c r="A10" s="5">
        <v>5</v>
      </c>
      <c r="B10" s="5" t="s">
        <v>21</v>
      </c>
      <c r="C10" s="5" t="s">
        <v>19</v>
      </c>
      <c r="D10" s="5" t="str">
        <f>CONCATENATE("5122251942","******","65")</f>
        <v>5122251942******65</v>
      </c>
      <c r="E10" s="5" t="s">
        <v>14</v>
      </c>
      <c r="F10" s="5" t="str">
        <f>CONCATENATE("爱里养老院","******")</f>
        <v>爱里养老院******</v>
      </c>
      <c r="G10" s="5" t="s">
        <v>15</v>
      </c>
    </row>
    <row r="11" ht="17" customHeight="true" spans="1:7">
      <c r="A11" s="5">
        <v>6</v>
      </c>
      <c r="B11" s="5" t="s">
        <v>22</v>
      </c>
      <c r="C11" s="5" t="s">
        <v>13</v>
      </c>
      <c r="D11" s="5" t="str">
        <f>CONCATENATE("5122251947","******","3X")</f>
        <v>5122251947******3X</v>
      </c>
      <c r="E11" s="5" t="s">
        <v>14</v>
      </c>
      <c r="F11" s="5" t="str">
        <f>CONCATENATE("长安4组","******")</f>
        <v>长安4组******</v>
      </c>
      <c r="G11" s="5" t="s">
        <v>17</v>
      </c>
    </row>
    <row r="12" ht="17" customHeight="true" spans="1:7">
      <c r="A12" s="5">
        <v>7</v>
      </c>
      <c r="B12" s="5" t="s">
        <v>23</v>
      </c>
      <c r="C12" s="5" t="s">
        <v>13</v>
      </c>
      <c r="D12" s="5" t="str">
        <f>CONCATENATE("5122251947","******","3X")</f>
        <v>5122251947******3X</v>
      </c>
      <c r="E12" s="5" t="s">
        <v>14</v>
      </c>
      <c r="F12" s="5" t="str">
        <f>CONCATENATE("老中医院","******")</f>
        <v>老中医院******</v>
      </c>
      <c r="G12" s="5" t="s">
        <v>15</v>
      </c>
    </row>
    <row r="13" ht="17" customHeight="true" spans="1:7">
      <c r="A13" s="5">
        <v>8</v>
      </c>
      <c r="B13" s="5" t="s">
        <v>24</v>
      </c>
      <c r="C13" s="5" t="s">
        <v>19</v>
      </c>
      <c r="D13" s="5" t="str">
        <f>CONCATENATE("5122251946","******","82")</f>
        <v>5122251946******82</v>
      </c>
      <c r="E13" s="5" t="s">
        <v>25</v>
      </c>
      <c r="F13" s="5" t="str">
        <f>CONCATENATE("活龙社区17","******")</f>
        <v>活龙社区17******</v>
      </c>
      <c r="G13" s="5" t="s">
        <v>17</v>
      </c>
    </row>
    <row r="14" ht="17" customHeight="true" spans="1:7">
      <c r="A14" s="5">
        <v>9</v>
      </c>
      <c r="B14" s="5" t="s">
        <v>26</v>
      </c>
      <c r="C14" s="5" t="s">
        <v>19</v>
      </c>
      <c r="D14" s="5" t="str">
        <f>CONCATENATE("5112241949","******","29")</f>
        <v>5112241949******29</v>
      </c>
      <c r="E14" s="5" t="s">
        <v>14</v>
      </c>
      <c r="F14" s="5" t="str">
        <f>CONCATENATE("星河湾","******")</f>
        <v>星河湾******</v>
      </c>
      <c r="G14" s="5" t="s">
        <v>17</v>
      </c>
    </row>
    <row r="15" ht="17" customHeight="true" spans="1:7">
      <c r="A15" s="5">
        <v>10</v>
      </c>
      <c r="B15" s="5" t="s">
        <v>27</v>
      </c>
      <c r="C15" s="5" t="s">
        <v>13</v>
      </c>
      <c r="D15" s="5" t="str">
        <f>CONCATENATE("5122251942","******","30")</f>
        <v>5122251942******30</v>
      </c>
      <c r="E15" s="5" t="s">
        <v>14</v>
      </c>
      <c r="F15" s="5" t="str">
        <f>CONCATENATE("云阳县人民医","******")</f>
        <v>云阳县人民医******</v>
      </c>
      <c r="G15" s="5" t="s">
        <v>17</v>
      </c>
    </row>
    <row r="16" ht="17" customHeight="true" spans="1:7">
      <c r="A16" s="5">
        <v>11</v>
      </c>
      <c r="B16" s="5" t="s">
        <v>28</v>
      </c>
      <c r="C16" s="5" t="s">
        <v>13</v>
      </c>
      <c r="D16" s="5" t="str">
        <f>CONCATENATE("5122251950","******","35")</f>
        <v>5122251950******35</v>
      </c>
      <c r="E16" s="5" t="s">
        <v>14</v>
      </c>
      <c r="F16" s="5" t="str">
        <f>CONCATENATE("外滩四期25","******")</f>
        <v>外滩四期25******</v>
      </c>
      <c r="G16" s="5" t="s">
        <v>15</v>
      </c>
    </row>
    <row r="17" ht="17" customHeight="true" spans="1:7">
      <c r="A17" s="5">
        <v>12</v>
      </c>
      <c r="B17" s="5" t="s">
        <v>29</v>
      </c>
      <c r="C17" s="5" t="s">
        <v>13</v>
      </c>
      <c r="D17" s="5" t="str">
        <f>CONCATENATE("5122251951","******","77")</f>
        <v>5122251951******77</v>
      </c>
      <c r="E17" s="5" t="s">
        <v>14</v>
      </c>
      <c r="F17" s="5" t="str">
        <f>CONCATENATE("金科世界城2","******")</f>
        <v>金科世界城2******</v>
      </c>
      <c r="G17" s="5" t="s">
        <v>15</v>
      </c>
    </row>
    <row r="18" ht="17" customHeight="true" spans="1:7">
      <c r="A18" s="5">
        <v>13</v>
      </c>
      <c r="B18" s="5" t="s">
        <v>30</v>
      </c>
      <c r="C18" s="5" t="s">
        <v>13</v>
      </c>
      <c r="D18" s="5" t="str">
        <f>CONCATENATE("5122251955","******","76")</f>
        <v>5122251955******76</v>
      </c>
      <c r="E18" s="5" t="s">
        <v>14</v>
      </c>
      <c r="F18" s="5" t="str">
        <f>CONCATENATE("老中医院5楼","******")</f>
        <v>老中医院5楼******</v>
      </c>
      <c r="G18" s="5" t="s">
        <v>15</v>
      </c>
    </row>
    <row r="19" ht="17" customHeight="true" spans="1:7">
      <c r="A19" s="5">
        <v>14</v>
      </c>
      <c r="B19" s="5" t="s">
        <v>31</v>
      </c>
      <c r="C19" s="5" t="s">
        <v>13</v>
      </c>
      <c r="D19" s="5" t="str">
        <f>CONCATENATE("5122251936","******","92")</f>
        <v>5122251936******92</v>
      </c>
      <c r="E19" s="5" t="s">
        <v>14</v>
      </c>
      <c r="F19" s="5" t="str">
        <f>CONCATENATE("桂湾路17号","******")</f>
        <v>桂湾路17号******</v>
      </c>
      <c r="G19" s="5" t="s">
        <v>15</v>
      </c>
    </row>
    <row r="20" ht="17" customHeight="true" spans="1:7">
      <c r="A20" s="5">
        <v>15</v>
      </c>
      <c r="B20" s="5" t="s">
        <v>32</v>
      </c>
      <c r="C20" s="5" t="s">
        <v>19</v>
      </c>
      <c r="D20" s="5" t="str">
        <f>CONCATENATE("5112241966","******","63")</f>
        <v>5112241966******63</v>
      </c>
      <c r="E20" s="5" t="s">
        <v>14</v>
      </c>
      <c r="F20" s="5" t="str">
        <f>CONCATENATE("复兴社区复兴","******")</f>
        <v>复兴社区复兴******</v>
      </c>
      <c r="G20" s="5" t="s">
        <v>15</v>
      </c>
    </row>
    <row r="21" ht="17" customHeight="true" spans="1:7">
      <c r="A21" s="5">
        <v>16</v>
      </c>
      <c r="B21" s="5" t="s">
        <v>33</v>
      </c>
      <c r="C21" s="5" t="s">
        <v>13</v>
      </c>
      <c r="D21" s="5" t="str">
        <f>CONCATENATE("5122251962","******","77")</f>
        <v>5122251962******77</v>
      </c>
      <c r="E21" s="5" t="s">
        <v>14</v>
      </c>
      <c r="F21" s="5" t="str">
        <f>CONCATENATE("和泰医院康复","******")</f>
        <v>和泰医院康复******</v>
      </c>
      <c r="G21" s="5" t="s">
        <v>17</v>
      </c>
    </row>
    <row r="22" ht="17" customHeight="true" spans="1:7">
      <c r="A22" s="5">
        <v>17</v>
      </c>
      <c r="B22" s="5" t="s">
        <v>34</v>
      </c>
      <c r="C22" s="5" t="s">
        <v>13</v>
      </c>
      <c r="D22" s="5" t="str">
        <f>CONCATENATE("5122251941","******","96")</f>
        <v>5122251941******96</v>
      </c>
      <c r="E22" s="5" t="s">
        <v>14</v>
      </c>
      <c r="F22" s="5" t="str">
        <f>CONCATENATE("金科4号门3","******")</f>
        <v>金科4号门3******</v>
      </c>
      <c r="G22" s="5" t="s">
        <v>15</v>
      </c>
    </row>
    <row r="23" ht="17" customHeight="true" spans="1:7">
      <c r="A23" s="5">
        <v>18</v>
      </c>
      <c r="B23" s="5" t="s">
        <v>35</v>
      </c>
      <c r="C23" s="5" t="s">
        <v>19</v>
      </c>
      <c r="D23" s="5" t="str">
        <f>CONCATENATE("5122251931","******","44")</f>
        <v>5122251931******44</v>
      </c>
      <c r="E23" s="5" t="s">
        <v>14</v>
      </c>
      <c r="F23" s="5" t="str">
        <f>CONCATENATE("大雁路","******")</f>
        <v>大雁路******</v>
      </c>
      <c r="G23" s="5" t="s">
        <v>17</v>
      </c>
    </row>
    <row r="24" ht="17" customHeight="true" spans="1:7">
      <c r="A24" s="5">
        <v>19</v>
      </c>
      <c r="B24" s="5" t="s">
        <v>36</v>
      </c>
      <c r="C24" s="5" t="s">
        <v>19</v>
      </c>
      <c r="D24" s="5" t="str">
        <f>CONCATENATE("5122251952","******","40")</f>
        <v>5122251952******40</v>
      </c>
      <c r="E24" s="5" t="s">
        <v>14</v>
      </c>
      <c r="F24" s="5" t="str">
        <f>CONCATENATE("金科世界城","******")</f>
        <v>金科世界城******</v>
      </c>
      <c r="G24" s="5" t="s">
        <v>37</v>
      </c>
    </row>
    <row r="25" ht="17" customHeight="true" spans="1:7">
      <c r="A25" s="5">
        <v>20</v>
      </c>
      <c r="B25" s="5" t="s">
        <v>38</v>
      </c>
      <c r="C25" s="5" t="s">
        <v>19</v>
      </c>
      <c r="D25" s="5" t="str">
        <f>CONCATENATE("2111021966","******","6X")</f>
        <v>2111021966******6X</v>
      </c>
      <c r="E25" s="5" t="s">
        <v>14</v>
      </c>
      <c r="F25" s="5" t="str">
        <f>CONCATENATE("白鹤社区","******")</f>
        <v>白鹤社区******</v>
      </c>
      <c r="G25" s="5" t="s">
        <v>17</v>
      </c>
    </row>
    <row r="26" ht="17" customHeight="true" spans="1:7">
      <c r="A26" s="5">
        <v>21</v>
      </c>
      <c r="B26" s="5" t="s">
        <v>39</v>
      </c>
      <c r="C26" s="5" t="s">
        <v>13</v>
      </c>
      <c r="D26" s="5" t="str">
        <f>CONCATENATE("5122251933","******","37")</f>
        <v>5122251933******37</v>
      </c>
      <c r="E26" s="5" t="s">
        <v>14</v>
      </c>
      <c r="F26" s="5" t="str">
        <f>CONCATENATE("40号3幢3","******")</f>
        <v>40号3幢3******</v>
      </c>
      <c r="G26" s="5" t="s">
        <v>37</v>
      </c>
    </row>
    <row r="27" ht="17" customHeight="true" spans="1:7">
      <c r="A27" s="5">
        <v>22</v>
      </c>
      <c r="B27" s="5" t="s">
        <v>40</v>
      </c>
      <c r="C27" s="5" t="s">
        <v>13</v>
      </c>
      <c r="D27" s="5" t="str">
        <f>CONCATENATE("5122251945","******","35")</f>
        <v>5122251945******35</v>
      </c>
      <c r="E27" s="5" t="s">
        <v>14</v>
      </c>
      <c r="F27" s="5" t="str">
        <f>CONCATENATE("望江大道","******")</f>
        <v>望江大道******</v>
      </c>
      <c r="G27" s="5" t="s">
        <v>15</v>
      </c>
    </row>
    <row r="28" ht="17" customHeight="true" spans="1:7">
      <c r="A28" s="5">
        <v>23</v>
      </c>
      <c r="B28" s="5" t="s">
        <v>41</v>
      </c>
      <c r="C28" s="5" t="s">
        <v>13</v>
      </c>
      <c r="D28" s="5" t="str">
        <f>CONCATENATE("5122251947","******","3X")</f>
        <v>5122251947******3X</v>
      </c>
      <c r="E28" s="5" t="s">
        <v>14</v>
      </c>
      <c r="F28" s="5" t="str">
        <f>CONCATENATE("滨江社区","******")</f>
        <v>滨江社区******</v>
      </c>
      <c r="G28" s="5" t="s">
        <v>15</v>
      </c>
    </row>
    <row r="29" ht="17" customHeight="true" spans="1:7">
      <c r="A29" s="5">
        <v>24</v>
      </c>
      <c r="B29" s="5" t="s">
        <v>42</v>
      </c>
      <c r="C29" s="5" t="s">
        <v>13</v>
      </c>
      <c r="D29" s="5" t="str">
        <f>CONCATENATE("5122251933","******","31")</f>
        <v>5122251933******31</v>
      </c>
      <c r="E29" s="5" t="s">
        <v>14</v>
      </c>
      <c r="F29" s="5" t="str">
        <f>CONCATENATE("磨子岭","******")</f>
        <v>磨子岭******</v>
      </c>
      <c r="G29" s="5" t="s">
        <v>17</v>
      </c>
    </row>
    <row r="30" ht="17" customHeight="true" spans="1:7">
      <c r="A30" s="5">
        <v>25</v>
      </c>
      <c r="B30" s="5" t="s">
        <v>43</v>
      </c>
      <c r="C30" s="5" t="s">
        <v>13</v>
      </c>
      <c r="D30" s="5" t="str">
        <f>CONCATENATE("5122251936","******","55")</f>
        <v>5122251936******55</v>
      </c>
      <c r="E30" s="5" t="s">
        <v>14</v>
      </c>
      <c r="F30" s="5" t="str">
        <f>CONCATENATE("临江豪庭","******")</f>
        <v>临江豪庭******</v>
      </c>
      <c r="G30" s="5" t="s">
        <v>17</v>
      </c>
    </row>
    <row r="31" ht="17" customHeight="true" spans="1:7">
      <c r="A31" s="5">
        <v>26</v>
      </c>
      <c r="B31" s="5" t="s">
        <v>44</v>
      </c>
      <c r="C31" s="5" t="s">
        <v>19</v>
      </c>
      <c r="D31" s="5" t="str">
        <f>CONCATENATE("5122251935","******","41")</f>
        <v>5122251935******41</v>
      </c>
      <c r="E31" s="5" t="s">
        <v>14</v>
      </c>
      <c r="F31" s="5" t="str">
        <f>CONCATENATE("登云梯21号","******")</f>
        <v>登云梯21号******</v>
      </c>
      <c r="G31" s="5" t="s">
        <v>37</v>
      </c>
    </row>
    <row r="32" ht="17" customHeight="true" spans="1:7">
      <c r="A32" s="5">
        <v>27</v>
      </c>
      <c r="B32" s="5" t="s">
        <v>45</v>
      </c>
      <c r="C32" s="5" t="s">
        <v>13</v>
      </c>
      <c r="D32" s="5" t="str">
        <f>CONCATENATE("5122251953","******","90")</f>
        <v>5122251953******90</v>
      </c>
      <c r="E32" s="5" t="s">
        <v>14</v>
      </c>
      <c r="F32" s="5" t="str">
        <f>CONCATENATE("青龙街道金科","******")</f>
        <v>青龙街道金科******</v>
      </c>
      <c r="G32" s="5" t="s">
        <v>15</v>
      </c>
    </row>
    <row r="33" ht="17" customHeight="true" spans="1:7">
      <c r="A33" s="5">
        <v>28</v>
      </c>
      <c r="B33" s="5" t="s">
        <v>46</v>
      </c>
      <c r="C33" s="5" t="s">
        <v>13</v>
      </c>
      <c r="D33" s="5" t="str">
        <f>CONCATENATE("5112241941","******","72")</f>
        <v>5112241941******72</v>
      </c>
      <c r="E33" s="5" t="s">
        <v>14</v>
      </c>
      <c r="F33" s="5" t="str">
        <f>CONCATENATE("青龙街道杨沙","******")</f>
        <v>青龙街道杨沙******</v>
      </c>
      <c r="G33" s="5" t="s">
        <v>17</v>
      </c>
    </row>
    <row r="34" ht="17" customHeight="true" spans="1:7">
      <c r="A34" s="5">
        <v>29</v>
      </c>
      <c r="B34" s="5" t="s">
        <v>47</v>
      </c>
      <c r="C34" s="5" t="s">
        <v>19</v>
      </c>
      <c r="D34" s="5" t="str">
        <f>CONCATENATE("5122251933","******","44")</f>
        <v>5122251933******44</v>
      </c>
      <c r="E34" s="5" t="s">
        <v>14</v>
      </c>
      <c r="F34" s="5" t="str">
        <f>CONCATENATE("关坪路127","******")</f>
        <v>关坪路127******</v>
      </c>
      <c r="G34" s="5" t="s">
        <v>17</v>
      </c>
    </row>
    <row r="35" ht="29.25" customHeight="true" spans="1:7">
      <c r="A35" s="6" t="str">
        <f>"1.公示时间："&amp;"2025年9月19日"&amp;"至"&amp;"2025年9月23日"</f>
        <v>1.公示时间：2025年9月19日至2025年9月23日</v>
      </c>
      <c r="B35" s="6"/>
      <c r="C35" s="6"/>
      <c r="D35" s="6"/>
      <c r="E35" s="6"/>
      <c r="F35" s="6"/>
      <c r="G35" s="6"/>
    </row>
    <row r="36" ht="32.25" customHeight="true" spans="1:7">
      <c r="A36" s="2" t="str">
        <f>"2.若对以上失能人员的评定结果有异议，请在公示期内通过电话或书面形式向有关部门反映；为便于调查核实，鼓励实名反映问题，并提供联系方式，我们将按有关规定予以保密。"</f>
        <v>2.若对以上失能人员的评定结果有异议，请在公示期内通过电话或书面形式向有关部门反映；为便于调查核实，鼓励实名反映问题，并提供联系方式，我们将按有关规定予以保密。</v>
      </c>
      <c r="B36" s="2"/>
      <c r="C36" s="2"/>
      <c r="D36" s="2"/>
      <c r="E36" s="2"/>
      <c r="F36" s="2"/>
      <c r="G36" s="2"/>
    </row>
  </sheetData>
  <mergeCells count="5">
    <mergeCell ref="A2:G2"/>
    <mergeCell ref="A3:C3"/>
    <mergeCell ref="A4:G4"/>
    <mergeCell ref="A35:G35"/>
    <mergeCell ref="A36:G36"/>
  </mergeCells>
  <pageMargins left="0.472222222222222" right="0.314583333333333" top="0.786805555555556" bottom="0.590277777777778" header="0.298611111111111" footer="0.298611111111111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2025-09-19T16:31:00Z</dcterms:created>
  <dcterms:modified xsi:type="dcterms:W3CDTF">2025-09-19T17:25:39Z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