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2021年保费计划表" sheetId="9" r:id="rId1"/>
    <sheet name="附件2评分表" sheetId="3" r:id="rId2"/>
  </sheets>
  <definedNames>
    <definedName name="_xlnm.Print_Titles" localSheetId="1">附件2评分表!$2:$4</definedName>
    <definedName name="_xlnm.Print_Titles" localSheetId="0">'2021年保费计划表'!$1:$5</definedName>
  </definedNames>
  <calcPr calcId="144525"/>
</workbook>
</file>

<file path=xl/sharedStrings.xml><?xml version="1.0" encoding="utf-8"?>
<sst xmlns="http://schemas.openxmlformats.org/spreadsheetml/2006/main" count="204" uniqueCount="159">
  <si>
    <t>附件</t>
  </si>
  <si>
    <t>云阳县2021-2023年政策性农业保险参保计划表</t>
  </si>
  <si>
    <t>填报单位: 云阳县财政局 云阳县农业农村委</t>
  </si>
  <si>
    <t>单位：金额,万元</t>
  </si>
  <si>
    <t>2021 年6月22 日</t>
  </si>
  <si>
    <t>保险种类</t>
  </si>
  <si>
    <t>计划投保数量</t>
  </si>
  <si>
    <t>单位保额</t>
  </si>
  <si>
    <t>保险总额</t>
  </si>
  <si>
    <t>保险费率</t>
  </si>
  <si>
    <t>单位保费</t>
  </si>
  <si>
    <t>保费总额</t>
  </si>
  <si>
    <t>中央财政补贴</t>
  </si>
  <si>
    <t>市财政补贴</t>
  </si>
  <si>
    <t>区县财政补贴</t>
  </si>
  <si>
    <t>农户（养殖户）承担</t>
  </si>
  <si>
    <t>大连交易所承担</t>
  </si>
  <si>
    <t>项目实施地点</t>
  </si>
  <si>
    <t>承保期</t>
  </si>
  <si>
    <t>备注</t>
  </si>
  <si>
    <t>单位</t>
  </si>
  <si>
    <t>数量</t>
  </si>
  <si>
    <t>金额</t>
  </si>
  <si>
    <t>比例</t>
  </si>
  <si>
    <t>合  计</t>
  </si>
  <si>
    <t>A包粮油种植业</t>
  </si>
  <si>
    <t>1.水稻灾害保险</t>
  </si>
  <si>
    <t>万亩</t>
  </si>
  <si>
    <t>除上坝乡外全县41个乡镇（街道）</t>
  </si>
  <si>
    <t>2021年6月至2023年12月</t>
  </si>
  <si>
    <t>2.水稻制种保险</t>
  </si>
  <si>
    <t>路阳镇</t>
  </si>
  <si>
    <t>3.玉米灾害保险</t>
  </si>
  <si>
    <t>全县42个乡镇街道</t>
  </si>
  <si>
    <t>4.马铃薯灾害保险</t>
  </si>
  <si>
    <t>2022年1月至2023年12月</t>
  </si>
  <si>
    <t>5.油菜灾害保险</t>
  </si>
  <si>
    <t>B包经济林木保险</t>
  </si>
  <si>
    <t>1.调味品（花椒）灾害保险</t>
  </si>
  <si>
    <t>9个乡镇：栖霞镇、云安镇、平安镇、宝坪镇、外郎乡、南溪镇、高阳镇、江口镇、凤鸣镇</t>
  </si>
  <si>
    <t>2.脆李灾害保险</t>
  </si>
  <si>
    <t>8个镇街：堰坪镇、平安镇、栖霞镇、高阳镇、凤鸣镇、盘龙街道、大阳镇、云安镇</t>
  </si>
  <si>
    <t>3.公益林</t>
  </si>
  <si>
    <t>1.25‰</t>
  </si>
  <si>
    <t>2022年6月至2024年5月</t>
  </si>
  <si>
    <t>4.商品林</t>
  </si>
  <si>
    <t>3‰</t>
  </si>
  <si>
    <t>C包养殖业保险</t>
  </si>
  <si>
    <t>1.能繁母猪死亡保险</t>
  </si>
  <si>
    <t>万头</t>
  </si>
  <si>
    <t>2.生猪养殖（育肥）保险</t>
  </si>
  <si>
    <t>3.生猪收益保险</t>
  </si>
  <si>
    <t>D包柑桔灾害及收益</t>
  </si>
  <si>
    <t>1.柑橘种植灾害保险</t>
  </si>
  <si>
    <t>28个乡镇:青龙街道、盘龙街道、人和街道、巴阳镇、养鹿镇、平安镇、渠马镇、双龙镇、高阳镇、黄石镇、江口镇、南溪镇、云安镇、红狮镇、龙洞镇、云阳镇、栖霞镇、水口镇、凤鸣镇、宝坪镇、新津乡、普安乡、故陵镇、龙角镇、清水乡、泥溪镇、耀灵镇、外郎乡</t>
  </si>
  <si>
    <t>2.柑橘收益保险</t>
  </si>
  <si>
    <t>全县15个中心（街道）：养鹿镇、平安镇、巴阳镇、渠马镇、双龙镇、高阳镇、江口镇、南溪镇、云安镇、栖霞镇、盘龙街道、凤鸣镇、宝坪镇、龙角镇、故陵镇</t>
  </si>
  <si>
    <t>说明:1.投保数量、保费标准每个年度不一定相同，具体要以权威部门公布的每年应执行的农业保险计划和结合国家关于政策性农业保险保费标准确定，</t>
  </si>
  <si>
    <t xml:space="preserve">     2.因受农时季节性影响，2021年油菜、马铃薯灾害保险已按2020年参保机构及标准在2021年年初签定延时保险合同1年。公益林\商品林保险因原签订合同执行在2022年5月才到期,到2022年6月才能执行.</t>
  </si>
  <si>
    <t xml:space="preserve">     3.具体执行期间以合同为准.</t>
  </si>
  <si>
    <t>附件2</t>
  </si>
  <si>
    <t>云阳县2021-2023年政策性农业保险承保机构遴选评分表</t>
  </si>
  <si>
    <t>序号</t>
  </si>
  <si>
    <t>一级指标</t>
  </si>
  <si>
    <t>二级指标</t>
  </si>
  <si>
    <t>分值</t>
  </si>
  <si>
    <t>评审内容</t>
  </si>
  <si>
    <t>自报核实情况</t>
  </si>
  <si>
    <t>合计</t>
  </si>
  <si>
    <t>说明1</t>
  </si>
  <si>
    <t>说明2</t>
  </si>
  <si>
    <t>综合实力</t>
  </si>
  <si>
    <t>机构设置</t>
  </si>
  <si>
    <t>截止2020年12月底，申请人在云阳县设立（分）支公司并有固定场所，满一年以上的得5分，不足1年得2分。（分）支公司内设农业保险专业服务部门得3分。</t>
  </si>
  <si>
    <t>没有设置分支机构的实行一票否决。提供在云阳县工商注册登记复印件，并加盖申请人公章。（分）支公司内设农业保险专业部门由（分）支公司提供书面文件。</t>
  </si>
  <si>
    <t>在云阳设立公支机构？年</t>
  </si>
  <si>
    <r>
      <rPr>
        <sz val="11"/>
        <rFont val="方正仿宋_GBK"/>
        <charset val="134"/>
      </rPr>
      <t>是否设</t>
    </r>
    <r>
      <rPr>
        <sz val="11"/>
        <color theme="1"/>
        <rFont val="方正仿宋_GBK"/>
        <charset val="134"/>
      </rPr>
      <t>农业保险专业服务部门（见材料）</t>
    </r>
  </si>
  <si>
    <t>保费规模</t>
  </si>
  <si>
    <t>按申请人在云阳支公司2018-2020年保险保费总收入评分，3亿元以上得6分，1.5亿元≤保费&lt;3亿元得4分，0.6亿元≤保费&lt;1.5亿元得2分，保费&lt;0.6亿元得1分</t>
  </si>
  <si>
    <t>提供云阳支公司三年保险保费收入证明材料（打印并加盖申请人公章）</t>
  </si>
  <si>
    <t>三年保险收入？万元</t>
  </si>
  <si>
    <t>见附表</t>
  </si>
  <si>
    <t>综合偿付能力</t>
  </si>
  <si>
    <t>申请人总公司2020年四个季度综合偿付能力充足率，每季度≥250%得2分；180%≤综合偿付能力充足率&lt;250%，得1分；综合偿付能力充足率&lt;180%不得分。</t>
  </si>
  <si>
    <t>提供经审计的偿付能力报告关键页（偿付能力充足率相关页）的复印件，并加盖申请人公章。</t>
  </si>
  <si>
    <t>综合偿付能力充足率？%</t>
  </si>
  <si>
    <t>风险综合评级</t>
  </si>
  <si>
    <t>投标保险公司总公司2020年四个季度的风险综合评级，等级为A的得2分，等级为B的得1分，等级为C的得0.5分，结果为D的不得分。</t>
  </si>
  <si>
    <t>提供投标保险公司总公司2020年第1、2、3、4季度在中国银行保险监督管理委员会偿二代监管信息系统中的风险综合评级截图.</t>
  </si>
  <si>
    <t>？A？B？C？D</t>
  </si>
  <si>
    <t>服务能力及保障</t>
  </si>
  <si>
    <t>基层服务体系人员配置</t>
  </si>
  <si>
    <t>申请人在云阳服务区域内配置的乡镇、街道及村社专职或兼职保险服务人员，40人以上得10分，30-39人得8分，20-29人以上得6分，10-19人得4分，5-9人得2分，5人以下不得分。</t>
  </si>
  <si>
    <t>提供截止2021年4月底，申请人向重庆银保监局（云阳保监组）报备有效的在云阳境内服务的正式文件及人员清单、劳务报酬及养老保险保缴费花名册等。</t>
  </si>
  <si>
    <t>专职？人，兼职？人</t>
  </si>
  <si>
    <t>见附表及养老保险证明明</t>
  </si>
  <si>
    <t>协保员配置</t>
  </si>
  <si>
    <t>申请人在云阳服务区域内配置的乡镇、街道及村社协保服务人员，30人以上得4分，20-29人得3分，10-19人以上得2分，5-10人得1分，4人及以下不得分。</t>
  </si>
  <si>
    <t>提供截止2020年月底申请人向重庆银监局报备有效文件，提供任职证明资料（有效合同复印件），人员劳务报酬银行打卡发放花名册等证明材料</t>
  </si>
  <si>
    <t>？人</t>
  </si>
  <si>
    <t>见附表及有效备案文件</t>
  </si>
  <si>
    <t>服务车辆配置</t>
  </si>
  <si>
    <t>申请人拥有在云阳承保服务标识的车辆；由申请人使用的机动车辆。有1台车得1分，最多不超过3分。</t>
  </si>
  <si>
    <t>提供截止2021年4月底车辆行驶证复印件；注册云阳县境外的调（划）拨车辆不计分</t>
  </si>
  <si>
    <t>？台</t>
  </si>
  <si>
    <t>行驶证复印件</t>
  </si>
  <si>
    <t>管理业绩</t>
  </si>
  <si>
    <t>服务方案</t>
  </si>
  <si>
    <t>制定了农业政策承保、理赔服务方案，最高得5分，最低1分，无方案不得分。</t>
  </si>
  <si>
    <t>按申请人方案完善程度评分，由专家按完善程度评定分值。未提供则不得分。</t>
  </si>
  <si>
    <t>是否已制定</t>
  </si>
  <si>
    <t>见方案</t>
  </si>
  <si>
    <t>信息化水平</t>
  </si>
  <si>
    <t>具备较为完善的农业保险信息管理系统。</t>
  </si>
  <si>
    <t>提供信息系统使用说明。</t>
  </si>
  <si>
    <t>？系统</t>
  </si>
  <si>
    <t>见说明书</t>
  </si>
  <si>
    <t>大灾风险分散机制</t>
  </si>
  <si>
    <t>具有完善的农业保险大灾风险分散机制：大灾风险应急预案/按要求计提农业保险大灾风险准备金。</t>
  </si>
  <si>
    <t>有则得分，无或不提供的不得分。</t>
  </si>
  <si>
    <t>有或无</t>
  </si>
  <si>
    <t>管理制度</t>
  </si>
  <si>
    <t>申请人农业保险相关保险制度建设。有则得分，无或不提供的不得分</t>
  </si>
  <si>
    <t>申请人可提供云阳支公司或重庆分（总）公司均可。以申请人提供的制度文体为准。</t>
  </si>
  <si>
    <t>见制度</t>
  </si>
  <si>
    <t>承保经验</t>
  </si>
  <si>
    <t>申请人云阳支保险公司及其市分公司在重庆市内承保过政策性农业保险的每承保满1年得1分，最高不超过3分。申请支保险公司在县内承保过政策性农业保险每满1年得1分，最高不超过3分</t>
  </si>
  <si>
    <t>超过三年的提供每年度保单三份以上（或农业年度报表），未超过三年的按实际提供，复印件并加盖申请人公章。最多提供3年</t>
  </si>
  <si>
    <t>市级从？年开始</t>
  </si>
  <si>
    <t>县级从？年开始</t>
  </si>
  <si>
    <t>简单理赔率</t>
  </si>
  <si>
    <t>申请人云阳支公司在2018-2020年保险赔付平均比率，赔付率≥75%得6分，60%≤赔付率&lt;75%得6分，50%≤赔付率&lt;60%得4分，40%≤赔付率&lt;50%得2分，30%≤赔付率&lt;40%得2分，&lt;30%得1分</t>
  </si>
  <si>
    <t>提供云阳支公司2018-2020年保险业务统计报表。三年拉通平均计算。</t>
  </si>
  <si>
    <t>三年平均赔率？%</t>
  </si>
  <si>
    <t>经营合规性</t>
  </si>
  <si>
    <t>合规与处罚</t>
  </si>
  <si>
    <t>2018-2020年，申请人及其上级重庆分公司农业保险业务被相关行业监管职能部门、银保监部门及其司法机构处罚情况：无处罚得5分，处罚1-2个得3分，处罚3-4个得1分,处罚5个及以上不得分。</t>
  </si>
  <si>
    <t>无处罚的自行承诺；有处罚的提供处罚情况材料。（经查实如有漏报、瞒报等受处罚情况的，一律视为虚假投标，取消遴选资格。</t>
  </si>
  <si>
    <t>若有，？次</t>
  </si>
  <si>
    <t>当地贡献</t>
  </si>
  <si>
    <t>税收贡献</t>
  </si>
  <si>
    <t>2018-2020年度在我县开展经营活动、依法在本县境内缴纳各种税收及税收附加（不含个人所得税），按6家保险总额比重及功效系数计分，最高得10分，无税收不得分</t>
  </si>
  <si>
    <t>由保险公司自行提供公司缴税资料（不含个人所得税），县税务局核实签章。</t>
  </si>
  <si>
    <t>三年纳税（含税附加）？万元</t>
  </si>
  <si>
    <t>就业贡献</t>
  </si>
  <si>
    <t>申请人在云阳服务区域内安置云阳籍工作人员，30人以上得3分，20-29人得2分，10-19人以上得1分，10人以下不得分。</t>
  </si>
  <si>
    <t>提供申请人员工信息（含正式、合同员工及协保员），需提供2020年10月至2021年3月申请人对员工缴纳的社保证明、户口页复印件并汇总就业数据，并打印加盖申请人公章</t>
  </si>
  <si>
    <t>云阳籍工作人员？人</t>
  </si>
  <si>
    <t>脱贫攻坚和乡村振兴</t>
  </si>
  <si>
    <t>2016年-2020年积极履行和发挥保险业参与脱贫攻坚、乡村振兴和农业生产发展，提供驻村证明得1分，提供累计帮扶资金≥10万元的得2分，6万元≤帮扶资金&lt;10万元得1.5分，2万元≤帮扶资金&lt;6万元得1分，帮扶资金&lt;2万元以下得分0.5分，无帮扶资金不得分。</t>
  </si>
  <si>
    <t>驻村工作队提供县委或组织部门文件，帮扶资金或物资提供支付凭证和接受单位收据。不含涉农惠民保险理赔、个人捐赠及其他非农受灾捐赠，。</t>
  </si>
  <si>
    <t>有无驻村工作队，帮扶资金？万元</t>
  </si>
  <si>
    <t>见附表，驻村派驻文件</t>
  </si>
  <si>
    <t>县委县政府奖励</t>
  </si>
  <si>
    <t>2016年以来获得云阳县委县政府表彰的先进集体或突出贡献表彰的1次得1分，最高不超过3分。</t>
  </si>
  <si>
    <t>提供县委县政府文件。部门或领导小组奖励不计分。</t>
  </si>
  <si>
    <t>？次</t>
  </si>
  <si>
    <t>见文件及证明</t>
  </si>
  <si>
    <t xml:space="preserve"> </t>
  </si>
</sst>
</file>

<file path=xl/styles.xml><?xml version="1.0" encoding="utf-8"?>
<styleSheet xmlns="http://schemas.openxmlformats.org/spreadsheetml/2006/main">
  <numFmts count="11">
    <numFmt numFmtId="41" formatCode="_ * #,##0_ ;_ * \-#,##0_ ;_ * &quot;-&quot;_ ;_ @_ "/>
    <numFmt numFmtId="43" formatCode="_ * #,##0.00_ ;_ * \-#,##0.00_ ;_ * &quot;-&quot;??_ ;_ @_ "/>
    <numFmt numFmtId="42" formatCode="_ &quot;￥&quot;* #,##0_ ;_ &quot;￥&quot;* \-#,##0_ ;_ &quot;￥&quot;* &quot;-&quot;_ ;_ @_ "/>
    <numFmt numFmtId="176" formatCode="0_ "/>
    <numFmt numFmtId="177" formatCode="0.0_ "/>
    <numFmt numFmtId="44" formatCode="_ &quot;￥&quot;* #,##0.00_ ;_ &quot;￥&quot;* \-#,##0.00_ ;_ &quot;￥&quot;* &quot;-&quot;??_ ;_ @_ "/>
    <numFmt numFmtId="178" formatCode="0.00_ "/>
    <numFmt numFmtId="179" formatCode="0.0000_ "/>
    <numFmt numFmtId="180" formatCode="0.0%"/>
    <numFmt numFmtId="181" formatCode="0.0000_);[Red]\(0.0000\)"/>
    <numFmt numFmtId="182" formatCode="0.00_);[Red]\(0.00\)"/>
  </numFmts>
  <fonts count="42">
    <font>
      <sz val="11"/>
      <color theme="1"/>
      <name val="宋体"/>
      <charset val="134"/>
      <scheme val="minor"/>
    </font>
    <font>
      <sz val="11"/>
      <color theme="1"/>
      <name val="方正黑体_GBK"/>
      <charset val="134"/>
    </font>
    <font>
      <sz val="15"/>
      <name val="方正黑体_GBK"/>
      <charset val="134"/>
    </font>
    <font>
      <sz val="20"/>
      <color theme="1"/>
      <name val="方正小标宋_GBK"/>
      <charset val="134"/>
    </font>
    <font>
      <sz val="11"/>
      <color rgb="FF000000"/>
      <name val="方正黑体_GBK"/>
      <charset val="134"/>
    </font>
    <font>
      <b/>
      <sz val="11"/>
      <color rgb="FF000000"/>
      <name val="宋体"/>
      <charset val="134"/>
    </font>
    <font>
      <sz val="12"/>
      <color theme="1"/>
      <name val="宋体"/>
      <charset val="134"/>
      <scheme val="minor"/>
    </font>
    <font>
      <sz val="11"/>
      <color rgb="FF000000"/>
      <name val="方正仿宋_GBK"/>
      <charset val="134"/>
    </font>
    <font>
      <sz val="11"/>
      <color theme="1"/>
      <name val="方正仿宋_GBK"/>
      <charset val="134"/>
    </font>
    <font>
      <sz val="11"/>
      <name val="方正仿宋_GBK"/>
      <charset val="134"/>
    </font>
    <font>
      <b/>
      <sz val="10.5"/>
      <color theme="1"/>
      <name val="仿宋"/>
      <charset val="134"/>
    </font>
    <font>
      <sz val="12"/>
      <name val="宋体"/>
      <charset val="134"/>
    </font>
    <font>
      <sz val="12"/>
      <name val="方正仿宋_GBK"/>
      <charset val="134"/>
    </font>
    <font>
      <sz val="12"/>
      <name val="方正黑体_GBK"/>
      <charset val="134"/>
    </font>
    <font>
      <b/>
      <sz val="12"/>
      <name val="宋体"/>
      <charset val="134"/>
    </font>
    <font>
      <sz val="18"/>
      <name val="方正小标宋_GBK"/>
      <charset val="134"/>
    </font>
    <font>
      <sz val="11"/>
      <name val="方正黑体_GBK"/>
      <charset val="134"/>
    </font>
    <font>
      <b/>
      <sz val="14"/>
      <name val="方正仿宋_GBK"/>
      <charset val="134"/>
    </font>
    <font>
      <b/>
      <sz val="11"/>
      <name val="方正仿宋_GBK"/>
      <charset val="134"/>
    </font>
    <font>
      <b/>
      <sz val="12"/>
      <name val="方正仿宋_GBK"/>
      <charset val="134"/>
    </font>
    <font>
      <sz val="10"/>
      <color theme="1"/>
      <name val="方正仿宋_GBK"/>
      <charset val="134"/>
    </font>
    <font>
      <sz val="10"/>
      <name val="方正仿宋_GBK"/>
      <charset val="134"/>
    </font>
    <font>
      <b/>
      <sz val="10"/>
      <color theme="1"/>
      <name val="方正仿宋_GBK"/>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28" borderId="0" applyNumberFormat="0" applyBorder="0" applyAlignment="0" applyProtection="0">
      <alignment vertical="center"/>
    </xf>
    <xf numFmtId="0" fontId="38" fillId="2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0" borderId="0" applyNumberFormat="0" applyBorder="0" applyAlignment="0" applyProtection="0">
      <alignment vertical="center"/>
    </xf>
    <xf numFmtId="0" fontId="30" fillId="11" borderId="0" applyNumberFormat="0" applyBorder="0" applyAlignment="0" applyProtection="0">
      <alignment vertical="center"/>
    </xf>
    <xf numFmtId="43" fontId="0" fillId="0" borderId="0" applyFont="0" applyFill="0" applyBorder="0" applyAlignment="0" applyProtection="0">
      <alignment vertical="center"/>
    </xf>
    <xf numFmtId="0" fontId="31" fillId="24"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7" borderId="9" applyNumberFormat="0" applyFont="0" applyAlignment="0" applyProtection="0">
      <alignment vertical="center"/>
    </xf>
    <xf numFmtId="0" fontId="31" fillId="30" borderId="0" applyNumberFormat="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7" applyNumberFormat="0" applyFill="0" applyAlignment="0" applyProtection="0">
      <alignment vertical="center"/>
    </xf>
    <xf numFmtId="0" fontId="25" fillId="0" borderId="7" applyNumberFormat="0" applyFill="0" applyAlignment="0" applyProtection="0">
      <alignment vertical="center"/>
    </xf>
    <xf numFmtId="0" fontId="31" fillId="23" borderId="0" applyNumberFormat="0" applyBorder="0" applyAlignment="0" applyProtection="0">
      <alignment vertical="center"/>
    </xf>
    <xf numFmtId="0" fontId="28" fillId="0" borderId="11" applyNumberFormat="0" applyFill="0" applyAlignment="0" applyProtection="0">
      <alignment vertical="center"/>
    </xf>
    <xf numFmtId="0" fontId="31" fillId="22" borderId="0" applyNumberFormat="0" applyBorder="0" applyAlignment="0" applyProtection="0">
      <alignment vertical="center"/>
    </xf>
    <xf numFmtId="0" fontId="32" fillId="16" borderId="8" applyNumberFormat="0" applyAlignment="0" applyProtection="0">
      <alignment vertical="center"/>
    </xf>
    <xf numFmtId="0" fontId="41" fillId="16" borderId="12" applyNumberFormat="0" applyAlignment="0" applyProtection="0">
      <alignment vertical="center"/>
    </xf>
    <xf numFmtId="0" fontId="24" fillId="8" borderId="6" applyNumberFormat="0" applyAlignment="0" applyProtection="0">
      <alignment vertical="center"/>
    </xf>
    <xf numFmtId="0" fontId="23" fillId="27" borderId="0" applyNumberFormat="0" applyBorder="0" applyAlignment="0" applyProtection="0">
      <alignment vertical="center"/>
    </xf>
    <xf numFmtId="0" fontId="31" fillId="15" borderId="0" applyNumberFormat="0" applyBorder="0" applyAlignment="0" applyProtection="0">
      <alignment vertical="center"/>
    </xf>
    <xf numFmtId="0" fontId="40" fillId="0" borderId="13" applyNumberFormat="0" applyFill="0" applyAlignment="0" applyProtection="0">
      <alignment vertical="center"/>
    </xf>
    <xf numFmtId="0" fontId="34" fillId="0" borderId="10" applyNumberFormat="0" applyFill="0" applyAlignment="0" applyProtection="0">
      <alignment vertical="center"/>
    </xf>
    <xf numFmtId="0" fontId="39" fillId="26" borderId="0" applyNumberFormat="0" applyBorder="0" applyAlignment="0" applyProtection="0">
      <alignment vertical="center"/>
    </xf>
    <xf numFmtId="0" fontId="37" fillId="21" borderId="0" applyNumberFormat="0" applyBorder="0" applyAlignment="0" applyProtection="0">
      <alignment vertical="center"/>
    </xf>
    <xf numFmtId="0" fontId="23" fillId="34" borderId="0" applyNumberFormat="0" applyBorder="0" applyAlignment="0" applyProtection="0">
      <alignment vertical="center"/>
    </xf>
    <xf numFmtId="0" fontId="31" fillId="14" borderId="0" applyNumberFormat="0" applyBorder="0" applyAlignment="0" applyProtection="0">
      <alignment vertical="center"/>
    </xf>
    <xf numFmtId="0" fontId="23" fillId="33" borderId="0" applyNumberFormat="0" applyBorder="0" applyAlignment="0" applyProtection="0">
      <alignment vertical="center"/>
    </xf>
    <xf numFmtId="0" fontId="23" fillId="7" borderId="0" applyNumberFormat="0" applyBorder="0" applyAlignment="0" applyProtection="0">
      <alignment vertical="center"/>
    </xf>
    <xf numFmtId="0" fontId="23" fillId="32" borderId="0" applyNumberFormat="0" applyBorder="0" applyAlignment="0" applyProtection="0">
      <alignment vertical="center"/>
    </xf>
    <xf numFmtId="0" fontId="23" fillId="6" borderId="0" applyNumberFormat="0" applyBorder="0" applyAlignment="0" applyProtection="0">
      <alignment vertical="center"/>
    </xf>
    <xf numFmtId="0" fontId="31" fillId="19" borderId="0" applyNumberFormat="0" applyBorder="0" applyAlignment="0" applyProtection="0">
      <alignment vertical="center"/>
    </xf>
    <xf numFmtId="0" fontId="31" fillId="13" borderId="0" applyNumberFormat="0" applyBorder="0" applyAlignment="0" applyProtection="0">
      <alignment vertical="center"/>
    </xf>
    <xf numFmtId="0" fontId="23" fillId="31" borderId="0" applyNumberFormat="0" applyBorder="0" applyAlignment="0" applyProtection="0">
      <alignment vertical="center"/>
    </xf>
    <xf numFmtId="0" fontId="23" fillId="5" borderId="0" applyNumberFormat="0" applyBorder="0" applyAlignment="0" applyProtection="0">
      <alignment vertical="center"/>
    </xf>
    <xf numFmtId="0" fontId="31" fillId="12" borderId="0" applyNumberFormat="0" applyBorder="0" applyAlignment="0" applyProtection="0">
      <alignment vertical="center"/>
    </xf>
    <xf numFmtId="0" fontId="23" fillId="4" borderId="0" applyNumberFormat="0" applyBorder="0" applyAlignment="0" applyProtection="0">
      <alignment vertical="center"/>
    </xf>
    <xf numFmtId="0" fontId="31" fillId="29" borderId="0" applyNumberFormat="0" applyBorder="0" applyAlignment="0" applyProtection="0">
      <alignment vertical="center"/>
    </xf>
    <xf numFmtId="0" fontId="31" fillId="18" borderId="0" applyNumberFormat="0" applyBorder="0" applyAlignment="0" applyProtection="0">
      <alignment vertical="center"/>
    </xf>
    <xf numFmtId="0" fontId="23" fillId="9" borderId="0" applyNumberFormat="0" applyBorder="0" applyAlignment="0" applyProtection="0">
      <alignment vertical="center"/>
    </xf>
    <xf numFmtId="0" fontId="31" fillId="20" borderId="0" applyNumberFormat="0" applyBorder="0" applyAlignment="0" applyProtection="0">
      <alignment vertical="center"/>
    </xf>
    <xf numFmtId="0" fontId="11" fillId="0" borderId="0"/>
  </cellStyleXfs>
  <cellXfs count="81">
    <xf numFmtId="0" fontId="0" fillId="0" borderId="0" xfId="0">
      <alignment vertical="center"/>
    </xf>
    <xf numFmtId="0" fontId="1" fillId="0" borderId="0" xfId="0" applyFont="1">
      <alignment vertical="center"/>
    </xf>
    <xf numFmtId="0" fontId="2" fillId="0" borderId="0" xfId="0" applyFont="1" applyFill="1" applyBorder="1" applyAlignment="1">
      <alignment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178" fontId="6" fillId="0"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177"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8" fillId="0" borderId="1" xfId="0" applyNumberFormat="1" applyFont="1" applyBorder="1" applyAlignment="1">
      <alignment horizontal="center" vertical="center" wrapText="1"/>
    </xf>
    <xf numFmtId="176" fontId="8" fillId="0" borderId="1" xfId="0" applyNumberFormat="1" applyFont="1" applyBorder="1" applyAlignment="1">
      <alignment horizontal="left" vertical="center" wrapText="1"/>
    </xf>
    <xf numFmtId="177" fontId="8" fillId="0" borderId="1" xfId="0" applyNumberFormat="1" applyFont="1" applyBorder="1" applyAlignment="1">
      <alignment horizontal="left" vertical="center" wrapText="1"/>
    </xf>
    <xf numFmtId="0" fontId="10" fillId="0" borderId="0" xfId="0" applyFont="1" applyAlignment="1">
      <alignment horizontal="justify" vertical="center" indent="2"/>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Alignment="1">
      <alignment horizontal="center" vertical="center"/>
    </xf>
    <xf numFmtId="0" fontId="9" fillId="2"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178" fontId="16" fillId="0" borderId="1"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center" vertical="center" wrapText="1"/>
    </xf>
    <xf numFmtId="179" fontId="18" fillId="0" borderId="1" xfId="0" applyNumberFormat="1" applyFont="1" applyFill="1" applyBorder="1" applyAlignment="1">
      <alignment horizontal="center" vertical="center" shrinkToFit="1"/>
    </xf>
    <xf numFmtId="176" fontId="18" fillId="0" borderId="1" xfId="0" applyNumberFormat="1" applyFont="1" applyFill="1" applyBorder="1" applyAlignment="1">
      <alignment horizontal="center" vertical="center" shrinkToFit="1"/>
    </xf>
    <xf numFmtId="178" fontId="18" fillId="0" borderId="1" xfId="0" applyNumberFormat="1" applyFont="1" applyFill="1" applyBorder="1" applyAlignment="1">
      <alignment horizontal="center" vertical="center" shrinkToFit="1"/>
    </xf>
    <xf numFmtId="0" fontId="18" fillId="2" borderId="1" xfId="49" applyFont="1" applyFill="1" applyBorder="1" applyAlignment="1">
      <alignment vertical="center" wrapText="1"/>
    </xf>
    <xf numFmtId="178" fontId="19" fillId="3" borderId="1" xfId="0" applyNumberFormat="1" applyFont="1" applyFill="1" applyBorder="1" applyAlignment="1">
      <alignment horizontal="center" vertical="center" shrinkToFit="1"/>
    </xf>
    <xf numFmtId="178" fontId="18" fillId="3" borderId="1" xfId="0" applyNumberFormat="1" applyFont="1" applyFill="1" applyBorder="1" applyAlignment="1">
      <alignment horizontal="center" vertical="center" shrinkToFit="1"/>
    </xf>
    <xf numFmtId="176" fontId="18" fillId="3" borderId="1" xfId="0" applyNumberFormat="1" applyFont="1" applyFill="1" applyBorder="1" applyAlignment="1">
      <alignment horizontal="center" vertical="center" shrinkToFit="1"/>
    </xf>
    <xf numFmtId="177" fontId="18" fillId="3" borderId="1" xfId="0" applyNumberFormat="1" applyFont="1" applyFill="1" applyBorder="1" applyAlignment="1">
      <alignment horizontal="center" vertical="center" shrinkToFit="1"/>
    </xf>
    <xf numFmtId="0" fontId="9" fillId="0" borderId="1" xfId="49" applyFont="1" applyFill="1" applyBorder="1" applyAlignment="1">
      <alignment horizontal="left" vertical="center"/>
    </xf>
    <xf numFmtId="178" fontId="12" fillId="3" borderId="1" xfId="0" applyNumberFormat="1" applyFont="1" applyFill="1" applyBorder="1" applyAlignment="1">
      <alignment horizontal="center" vertical="center" shrinkToFit="1"/>
    </xf>
    <xf numFmtId="0" fontId="9" fillId="3" borderId="1" xfId="0" applyFont="1" applyFill="1" applyBorder="1" applyAlignment="1">
      <alignment horizontal="center" vertical="center" shrinkToFit="1"/>
    </xf>
    <xf numFmtId="9" fontId="9" fillId="3" borderId="1" xfId="0" applyNumberFormat="1" applyFont="1" applyFill="1" applyBorder="1" applyAlignment="1">
      <alignment horizontal="center" vertical="center" shrinkToFit="1"/>
    </xf>
    <xf numFmtId="178" fontId="9" fillId="3" borderId="1" xfId="0" applyNumberFormat="1" applyFont="1" applyFill="1" applyBorder="1" applyAlignment="1">
      <alignment horizontal="center" vertical="center" shrinkToFit="1"/>
    </xf>
    <xf numFmtId="0" fontId="9" fillId="2" borderId="1" xfId="49" applyFont="1" applyFill="1" applyBorder="1" applyAlignment="1">
      <alignment horizontal="left" vertical="center"/>
    </xf>
    <xf numFmtId="0" fontId="12" fillId="3" borderId="1" xfId="0" applyFont="1" applyFill="1" applyBorder="1" applyAlignment="1">
      <alignment horizontal="center" vertical="center" shrinkToFit="1"/>
    </xf>
    <xf numFmtId="0" fontId="18" fillId="2" borderId="1" xfId="49" applyFont="1" applyFill="1" applyBorder="1" applyAlignment="1">
      <alignment horizontal="left" vertical="center"/>
    </xf>
    <xf numFmtId="0" fontId="18" fillId="0" borderId="1" xfId="49" applyFont="1" applyFill="1" applyBorder="1" applyAlignment="1">
      <alignment horizontal="left" vertical="center"/>
    </xf>
    <xf numFmtId="0" fontId="18" fillId="3"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176" fontId="12" fillId="3" borderId="1" xfId="0" applyNumberFormat="1" applyFont="1" applyFill="1" applyBorder="1" applyAlignment="1">
      <alignment horizontal="center" vertical="center" shrinkToFit="1"/>
    </xf>
    <xf numFmtId="9" fontId="9" fillId="0" borderId="1" xfId="0" applyNumberFormat="1" applyFont="1" applyFill="1" applyBorder="1" applyAlignment="1">
      <alignment horizontal="center" vertical="center" shrinkToFit="1"/>
    </xf>
    <xf numFmtId="0" fontId="19" fillId="0" borderId="1" xfId="0" applyFont="1" applyFill="1" applyBorder="1" applyAlignment="1">
      <alignment vertical="center"/>
    </xf>
    <xf numFmtId="0" fontId="12" fillId="0" borderId="1" xfId="0" applyFont="1" applyFill="1" applyBorder="1" applyAlignment="1">
      <alignment vertical="center"/>
    </xf>
    <xf numFmtId="0" fontId="19" fillId="0" borderId="1" xfId="0" applyFont="1" applyFill="1" applyBorder="1" applyAlignment="1">
      <alignment horizontal="center" vertical="center"/>
    </xf>
    <xf numFmtId="0" fontId="9" fillId="2" borderId="1" xfId="0" applyFont="1" applyFill="1" applyBorder="1" applyAlignment="1">
      <alignment horizontal="justify" vertical="center" wrapText="1"/>
    </xf>
    <xf numFmtId="0" fontId="12" fillId="2" borderId="1" xfId="0" applyFont="1" applyFill="1" applyBorder="1" applyAlignment="1">
      <alignment vertical="center"/>
    </xf>
    <xf numFmtId="180" fontId="9" fillId="3" borderId="1" xfId="0" applyNumberFormat="1" applyFont="1" applyFill="1" applyBorder="1" applyAlignment="1">
      <alignment horizontal="center" vertical="center" shrinkToFit="1"/>
    </xf>
    <xf numFmtId="0" fontId="18" fillId="0" borderId="1" xfId="49" applyFont="1" applyFill="1" applyBorder="1" applyAlignment="1">
      <alignment vertical="center" wrapText="1"/>
    </xf>
    <xf numFmtId="0" fontId="9" fillId="0" borderId="0" xfId="0" applyFont="1" applyFill="1" applyBorder="1" applyAlignment="1">
      <alignment horizontal="center" vertical="center"/>
    </xf>
    <xf numFmtId="178" fontId="9" fillId="3" borderId="1" xfId="0" applyNumberFormat="1" applyFont="1" applyFill="1" applyBorder="1" applyAlignment="1">
      <alignment vertical="center" shrinkToFit="1"/>
    </xf>
    <xf numFmtId="181" fontId="9" fillId="3" borderId="1" xfId="0" applyNumberFormat="1" applyFont="1" applyFill="1" applyBorder="1" applyAlignment="1">
      <alignment horizontal="center" vertical="center" shrinkToFit="1"/>
    </xf>
    <xf numFmtId="182" fontId="9" fillId="3"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12" fillId="0" borderId="1" xfId="0" applyFont="1" applyFill="1" applyBorder="1" applyAlignment="1">
      <alignment vertical="center" shrinkToFit="1"/>
    </xf>
    <xf numFmtId="0" fontId="9" fillId="3" borderId="1" xfId="0" applyNumberFormat="1" applyFont="1" applyFill="1" applyBorder="1" applyAlignment="1" applyProtection="1">
      <alignment horizontal="center" vertical="center" shrinkToFit="1"/>
    </xf>
    <xf numFmtId="0" fontId="19" fillId="0" borderId="1" xfId="0" applyFont="1" applyFill="1" applyBorder="1" applyAlignment="1">
      <alignment vertical="center" shrinkToFit="1"/>
    </xf>
    <xf numFmtId="0" fontId="22" fillId="0" borderId="1" xfId="0" applyFont="1" applyFill="1" applyBorder="1" applyAlignment="1">
      <alignment horizontal="center" vertical="center" wrapText="1"/>
    </xf>
    <xf numFmtId="181" fontId="12" fillId="0" borderId="1" xfId="0" applyNumberFormat="1" applyFont="1" applyFill="1" applyBorder="1" applyAlignment="1">
      <alignment vertical="center" shrinkToFit="1"/>
    </xf>
    <xf numFmtId="0" fontId="21" fillId="3" borderId="1"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7"/>
  <sheetViews>
    <sheetView workbookViewId="0">
      <selection activeCell="P13" sqref="P13"/>
    </sheetView>
  </sheetViews>
  <sheetFormatPr defaultColWidth="9" defaultRowHeight="20" customHeight="1"/>
  <cols>
    <col min="1" max="1" width="25.5" style="23" customWidth="1"/>
    <col min="2" max="2" width="5.75" style="23" customWidth="1"/>
    <col min="3" max="3" width="6.75" style="23" customWidth="1"/>
    <col min="4" max="4" width="5.5" style="23" customWidth="1"/>
    <col min="5" max="5" width="9" style="23" customWidth="1"/>
    <col min="6" max="6" width="6.125" style="23" customWidth="1"/>
    <col min="7" max="7" width="6.375" style="23" customWidth="1"/>
    <col min="8" max="8" width="9.375" style="23" customWidth="1"/>
    <col min="9" max="9" width="8.5" style="23" customWidth="1"/>
    <col min="10" max="10" width="5.875" style="23" customWidth="1"/>
    <col min="11" max="11" width="8.375" style="23" customWidth="1"/>
    <col min="12" max="12" width="5.5" style="23" customWidth="1"/>
    <col min="13" max="13" width="9.25" style="23" customWidth="1"/>
    <col min="14" max="14" width="5.625" style="23" customWidth="1"/>
    <col min="15" max="15" width="9.75" style="23" customWidth="1"/>
    <col min="16" max="16" width="6.5" style="23" customWidth="1"/>
    <col min="17" max="17" width="6.125" style="23" customWidth="1"/>
    <col min="18" max="18" width="4" style="23" customWidth="1"/>
    <col min="19" max="19" width="17.125" style="23" customWidth="1"/>
    <col min="20" max="20" width="16.375" style="23" customWidth="1"/>
    <col min="21" max="21" width="7.375" style="23" customWidth="1"/>
    <col min="22" max="16384" width="9" style="23"/>
  </cols>
  <sheetData>
    <row r="1" s="23" customFormat="1" customHeight="1" spans="1:2">
      <c r="A1" s="2" t="s">
        <v>0</v>
      </c>
      <c r="B1" s="2"/>
    </row>
    <row r="2" s="23" customFormat="1" ht="30" customHeight="1" spans="1:20">
      <c r="A2" s="27" t="s">
        <v>1</v>
      </c>
      <c r="B2" s="27"/>
      <c r="C2" s="27"/>
      <c r="D2" s="27"/>
      <c r="E2" s="27"/>
      <c r="F2" s="27"/>
      <c r="G2" s="27"/>
      <c r="H2" s="27"/>
      <c r="I2" s="27"/>
      <c r="J2" s="27"/>
      <c r="K2" s="27"/>
      <c r="L2" s="27"/>
      <c r="M2" s="27"/>
      <c r="N2" s="27"/>
      <c r="O2" s="27"/>
      <c r="P2" s="27"/>
      <c r="Q2" s="27"/>
      <c r="R2" s="27"/>
      <c r="S2" s="27"/>
      <c r="T2" s="27"/>
    </row>
    <row r="3" s="24" customFormat="1" customHeight="1" spans="1:20">
      <c r="A3" s="28" t="s">
        <v>2</v>
      </c>
      <c r="B3" s="28"/>
      <c r="C3" s="28"/>
      <c r="D3" s="29"/>
      <c r="E3" s="29"/>
      <c r="F3" s="29"/>
      <c r="G3" s="30" t="s">
        <v>3</v>
      </c>
      <c r="H3" s="30"/>
      <c r="I3" s="30"/>
      <c r="J3" s="30"/>
      <c r="M3" s="65" t="s">
        <v>4</v>
      </c>
      <c r="N3" s="65"/>
      <c r="O3" s="65"/>
      <c r="P3" s="65"/>
      <c r="Q3" s="65"/>
      <c r="R3" s="65"/>
      <c r="S3" s="65"/>
      <c r="T3" s="65"/>
    </row>
    <row r="4" s="25" customFormat="1" ht="31" customHeight="1" spans="1:21">
      <c r="A4" s="31" t="s">
        <v>5</v>
      </c>
      <c r="B4" s="32" t="s">
        <v>6</v>
      </c>
      <c r="C4" s="33"/>
      <c r="D4" s="34" t="s">
        <v>7</v>
      </c>
      <c r="E4" s="34" t="s">
        <v>8</v>
      </c>
      <c r="F4" s="34" t="s">
        <v>9</v>
      </c>
      <c r="G4" s="34" t="s">
        <v>10</v>
      </c>
      <c r="H4" s="34" t="s">
        <v>11</v>
      </c>
      <c r="I4" s="34" t="s">
        <v>12</v>
      </c>
      <c r="J4" s="34"/>
      <c r="K4" s="34" t="s">
        <v>13</v>
      </c>
      <c r="L4" s="34"/>
      <c r="M4" s="34" t="s">
        <v>14</v>
      </c>
      <c r="N4" s="34"/>
      <c r="O4" s="34" t="s">
        <v>15</v>
      </c>
      <c r="P4" s="34"/>
      <c r="Q4" s="34" t="s">
        <v>16</v>
      </c>
      <c r="R4" s="34"/>
      <c r="S4" s="69" t="s">
        <v>17</v>
      </c>
      <c r="T4" s="70" t="s">
        <v>18</v>
      </c>
      <c r="U4" s="71" t="s">
        <v>19</v>
      </c>
    </row>
    <row r="5" s="25" customFormat="1" ht="27" customHeight="1" spans="1:21">
      <c r="A5" s="31"/>
      <c r="B5" s="31" t="s">
        <v>20</v>
      </c>
      <c r="C5" s="35" t="s">
        <v>21</v>
      </c>
      <c r="D5" s="34"/>
      <c r="E5" s="34"/>
      <c r="F5" s="34"/>
      <c r="G5" s="34"/>
      <c r="H5" s="34"/>
      <c r="I5" s="34" t="s">
        <v>22</v>
      </c>
      <c r="J5" s="34" t="s">
        <v>23</v>
      </c>
      <c r="K5" s="34" t="s">
        <v>22</v>
      </c>
      <c r="L5" s="34" t="s">
        <v>23</v>
      </c>
      <c r="M5" s="34" t="s">
        <v>22</v>
      </c>
      <c r="N5" s="34" t="s">
        <v>23</v>
      </c>
      <c r="O5" s="34" t="s">
        <v>22</v>
      </c>
      <c r="P5" s="34" t="s">
        <v>23</v>
      </c>
      <c r="Q5" s="34" t="s">
        <v>22</v>
      </c>
      <c r="R5" s="34" t="s">
        <v>23</v>
      </c>
      <c r="S5" s="69"/>
      <c r="T5" s="70"/>
      <c r="U5" s="72"/>
    </row>
    <row r="6" s="23" customFormat="1" customHeight="1" spans="1:21">
      <c r="A6" s="36" t="s">
        <v>24</v>
      </c>
      <c r="B6" s="36"/>
      <c r="C6" s="37"/>
      <c r="D6" s="37"/>
      <c r="E6" s="38">
        <f t="shared" ref="E6:I6" si="0">E7+E13+E18+E22</f>
        <v>202900</v>
      </c>
      <c r="F6" s="39"/>
      <c r="G6" s="39"/>
      <c r="H6" s="39">
        <f t="shared" si="0"/>
        <v>2869.96</v>
      </c>
      <c r="I6" s="39">
        <f t="shared" si="0"/>
        <v>998.388</v>
      </c>
      <c r="J6" s="39"/>
      <c r="K6" s="39">
        <f t="shared" ref="K6:O6" si="1">K7+K13+K18+K22</f>
        <v>728.09</v>
      </c>
      <c r="L6" s="39"/>
      <c r="M6" s="39">
        <f t="shared" si="1"/>
        <v>505.344</v>
      </c>
      <c r="N6" s="39"/>
      <c r="O6" s="39">
        <f t="shared" si="1"/>
        <v>638.138</v>
      </c>
      <c r="P6" s="39"/>
      <c r="Q6" s="39"/>
      <c r="R6" s="39"/>
      <c r="S6" s="73"/>
      <c r="T6" s="74"/>
      <c r="U6" s="75"/>
    </row>
    <row r="7" s="23" customFormat="1" ht="28" customHeight="1" spans="1:21">
      <c r="A7" s="40" t="s">
        <v>25</v>
      </c>
      <c r="B7" s="40"/>
      <c r="C7" s="41"/>
      <c r="D7" s="42"/>
      <c r="E7" s="43">
        <f t="shared" ref="E7:R7" si="2">SUM(E8:E12)</f>
        <v>8980</v>
      </c>
      <c r="F7" s="43">
        <f t="shared" si="2"/>
        <v>0.3</v>
      </c>
      <c r="G7" s="43">
        <f t="shared" si="2"/>
        <v>292</v>
      </c>
      <c r="H7" s="44">
        <f t="shared" si="2"/>
        <v>515</v>
      </c>
      <c r="I7" s="43">
        <f t="shared" si="2"/>
        <v>206</v>
      </c>
      <c r="J7" s="43">
        <f t="shared" si="2"/>
        <v>2</v>
      </c>
      <c r="K7" s="44">
        <f t="shared" si="2"/>
        <v>128.75</v>
      </c>
      <c r="L7" s="43">
        <f t="shared" si="2"/>
        <v>1.25</v>
      </c>
      <c r="M7" s="44">
        <f t="shared" si="2"/>
        <v>51.5</v>
      </c>
      <c r="N7" s="43">
        <f t="shared" si="2"/>
        <v>0.5</v>
      </c>
      <c r="O7" s="44">
        <f t="shared" si="2"/>
        <v>128.75</v>
      </c>
      <c r="P7" s="43">
        <f t="shared" si="2"/>
        <v>1.25</v>
      </c>
      <c r="Q7" s="43">
        <f t="shared" si="2"/>
        <v>0</v>
      </c>
      <c r="R7" s="43">
        <f t="shared" si="2"/>
        <v>0</v>
      </c>
      <c r="S7" s="42"/>
      <c r="T7" s="75"/>
      <c r="U7" s="75"/>
    </row>
    <row r="8" s="23" customFormat="1" ht="42" customHeight="1" spans="1:21">
      <c r="A8" s="45" t="s">
        <v>26</v>
      </c>
      <c r="B8" s="45" t="s">
        <v>27</v>
      </c>
      <c r="C8" s="46">
        <v>4.5</v>
      </c>
      <c r="D8" s="47">
        <v>600</v>
      </c>
      <c r="E8" s="47">
        <f t="shared" ref="E8:E12" si="3">+C8*D8</f>
        <v>2700</v>
      </c>
      <c r="F8" s="48">
        <v>0.06</v>
      </c>
      <c r="G8" s="47">
        <v>36</v>
      </c>
      <c r="H8" s="49">
        <f t="shared" ref="H8:H12" si="4">+C8*G8</f>
        <v>162</v>
      </c>
      <c r="I8" s="49">
        <f t="shared" ref="I8:I12" si="5">+H8*0.4</f>
        <v>64.8</v>
      </c>
      <c r="J8" s="48">
        <v>0.4</v>
      </c>
      <c r="K8" s="49">
        <f t="shared" ref="K8:K12" si="6">+H8*0.25</f>
        <v>40.5</v>
      </c>
      <c r="L8" s="48">
        <v>0.25</v>
      </c>
      <c r="M8" s="49">
        <f t="shared" ref="M8:M12" si="7">+H8*0.1</f>
        <v>16.2</v>
      </c>
      <c r="N8" s="48">
        <v>0.1</v>
      </c>
      <c r="O8" s="49">
        <f t="shared" ref="O8:O12" si="8">+H8*0.25</f>
        <v>40.5</v>
      </c>
      <c r="P8" s="48">
        <v>0.25</v>
      </c>
      <c r="Q8" s="48"/>
      <c r="R8" s="48"/>
      <c r="S8" s="73" t="s">
        <v>28</v>
      </c>
      <c r="T8" s="75" t="s">
        <v>29</v>
      </c>
      <c r="U8" s="75"/>
    </row>
    <row r="9" s="23" customFormat="1" customHeight="1" spans="1:21">
      <c r="A9" s="45" t="s">
        <v>30</v>
      </c>
      <c r="B9" s="45" t="s">
        <v>27</v>
      </c>
      <c r="C9" s="46">
        <v>0.05</v>
      </c>
      <c r="D9" s="47">
        <v>2000</v>
      </c>
      <c r="E9" s="47">
        <f t="shared" si="3"/>
        <v>100</v>
      </c>
      <c r="F9" s="48">
        <v>0.08</v>
      </c>
      <c r="G9" s="47">
        <v>160</v>
      </c>
      <c r="H9" s="49">
        <f t="shared" si="4"/>
        <v>8</v>
      </c>
      <c r="I9" s="49">
        <f t="shared" si="5"/>
        <v>3.2</v>
      </c>
      <c r="J9" s="48">
        <v>0.4</v>
      </c>
      <c r="K9" s="49">
        <f t="shared" si="6"/>
        <v>2</v>
      </c>
      <c r="L9" s="48">
        <v>0.25</v>
      </c>
      <c r="M9" s="49">
        <f t="shared" si="7"/>
        <v>0.8</v>
      </c>
      <c r="N9" s="48">
        <v>0.1</v>
      </c>
      <c r="O9" s="49">
        <f t="shared" si="8"/>
        <v>2</v>
      </c>
      <c r="P9" s="48">
        <v>0.25</v>
      </c>
      <c r="Q9" s="48"/>
      <c r="R9" s="48"/>
      <c r="S9" s="76" t="s">
        <v>31</v>
      </c>
      <c r="T9" s="75" t="s">
        <v>29</v>
      </c>
      <c r="U9" s="75"/>
    </row>
    <row r="10" s="23" customFormat="1" customHeight="1" spans="1:21">
      <c r="A10" s="50" t="s">
        <v>32</v>
      </c>
      <c r="B10" s="45" t="s">
        <v>27</v>
      </c>
      <c r="C10" s="46">
        <v>6</v>
      </c>
      <c r="D10" s="47">
        <v>600</v>
      </c>
      <c r="E10" s="47">
        <f t="shared" si="3"/>
        <v>3600</v>
      </c>
      <c r="F10" s="48">
        <v>0.06</v>
      </c>
      <c r="G10" s="47">
        <v>36</v>
      </c>
      <c r="H10" s="49">
        <f t="shared" si="4"/>
        <v>216</v>
      </c>
      <c r="I10" s="49">
        <f t="shared" si="5"/>
        <v>86.4</v>
      </c>
      <c r="J10" s="48">
        <v>0.4</v>
      </c>
      <c r="K10" s="49">
        <f t="shared" si="6"/>
        <v>54</v>
      </c>
      <c r="L10" s="48">
        <v>0.25</v>
      </c>
      <c r="M10" s="49">
        <f t="shared" si="7"/>
        <v>21.6</v>
      </c>
      <c r="N10" s="48">
        <v>0.1</v>
      </c>
      <c r="O10" s="49">
        <f t="shared" si="8"/>
        <v>54</v>
      </c>
      <c r="P10" s="48">
        <v>0.25</v>
      </c>
      <c r="Q10" s="48"/>
      <c r="R10" s="48"/>
      <c r="S10" s="73" t="s">
        <v>33</v>
      </c>
      <c r="T10" s="75" t="s">
        <v>29</v>
      </c>
      <c r="U10" s="75"/>
    </row>
    <row r="11" s="23" customFormat="1" customHeight="1" spans="1:21">
      <c r="A11" s="50" t="s">
        <v>34</v>
      </c>
      <c r="B11" s="45" t="s">
        <v>27</v>
      </c>
      <c r="C11" s="46">
        <v>2.5</v>
      </c>
      <c r="D11" s="47">
        <v>600</v>
      </c>
      <c r="E11" s="47">
        <f t="shared" si="3"/>
        <v>1500</v>
      </c>
      <c r="F11" s="48">
        <v>0.05</v>
      </c>
      <c r="G11" s="51">
        <v>30</v>
      </c>
      <c r="H11" s="49">
        <f t="shared" si="4"/>
        <v>75</v>
      </c>
      <c r="I11" s="49">
        <f t="shared" si="5"/>
        <v>30</v>
      </c>
      <c r="J11" s="48">
        <v>0.4</v>
      </c>
      <c r="K11" s="49">
        <f t="shared" si="6"/>
        <v>18.75</v>
      </c>
      <c r="L11" s="48">
        <v>0.25</v>
      </c>
      <c r="M11" s="49">
        <f t="shared" si="7"/>
        <v>7.5</v>
      </c>
      <c r="N11" s="48">
        <v>0.1</v>
      </c>
      <c r="O11" s="49">
        <f t="shared" si="8"/>
        <v>18.75</v>
      </c>
      <c r="P11" s="48">
        <v>0.25</v>
      </c>
      <c r="Q11" s="48"/>
      <c r="R11" s="48"/>
      <c r="S11" s="73" t="s">
        <v>33</v>
      </c>
      <c r="T11" s="77" t="s">
        <v>35</v>
      </c>
      <c r="U11" s="75"/>
    </row>
    <row r="12" s="23" customFormat="1" customHeight="1" spans="1:21">
      <c r="A12" s="50" t="s">
        <v>36</v>
      </c>
      <c r="B12" s="45" t="s">
        <v>27</v>
      </c>
      <c r="C12" s="49">
        <v>1.8</v>
      </c>
      <c r="D12" s="47">
        <v>600</v>
      </c>
      <c r="E12" s="47">
        <f t="shared" si="3"/>
        <v>1080</v>
      </c>
      <c r="F12" s="48">
        <v>0.05</v>
      </c>
      <c r="G12" s="51">
        <v>30</v>
      </c>
      <c r="H12" s="49">
        <f t="shared" si="4"/>
        <v>54</v>
      </c>
      <c r="I12" s="49">
        <f t="shared" si="5"/>
        <v>21.6</v>
      </c>
      <c r="J12" s="48">
        <v>0.4</v>
      </c>
      <c r="K12" s="49">
        <f t="shared" si="6"/>
        <v>13.5</v>
      </c>
      <c r="L12" s="48">
        <v>0.25</v>
      </c>
      <c r="M12" s="49">
        <f t="shared" si="7"/>
        <v>5.4</v>
      </c>
      <c r="N12" s="48">
        <v>0.1</v>
      </c>
      <c r="O12" s="49">
        <f t="shared" si="8"/>
        <v>13.5</v>
      </c>
      <c r="P12" s="48">
        <v>0.25</v>
      </c>
      <c r="Q12" s="48"/>
      <c r="R12" s="48"/>
      <c r="S12" s="73" t="s">
        <v>33</v>
      </c>
      <c r="T12" s="77" t="s">
        <v>35</v>
      </c>
      <c r="U12" s="75"/>
    </row>
    <row r="13" s="26" customFormat="1" customHeight="1" spans="1:21">
      <c r="A13" s="52" t="s">
        <v>37</v>
      </c>
      <c r="B13" s="53"/>
      <c r="C13" s="42"/>
      <c r="D13" s="54"/>
      <c r="E13" s="54">
        <f t="shared" ref="E13:I13" si="9">SUM(E14:E17)</f>
        <v>166420</v>
      </c>
      <c r="F13" s="54"/>
      <c r="G13" s="54"/>
      <c r="H13" s="54">
        <f t="shared" si="9"/>
        <v>434.96</v>
      </c>
      <c r="I13" s="54">
        <f t="shared" si="9"/>
        <v>102.388</v>
      </c>
      <c r="J13" s="54"/>
      <c r="K13" s="54">
        <f t="shared" ref="K13:O13" si="10">SUM(K14:K17)</f>
        <v>152.34</v>
      </c>
      <c r="L13" s="54"/>
      <c r="M13" s="54">
        <f t="shared" si="10"/>
        <v>108.844</v>
      </c>
      <c r="N13" s="54"/>
      <c r="O13" s="54">
        <f t="shared" si="10"/>
        <v>71.388</v>
      </c>
      <c r="P13" s="54"/>
      <c r="Q13" s="54">
        <f>SUM(Q14:Q17)</f>
        <v>0</v>
      </c>
      <c r="R13" s="54">
        <f>SUM(R14:R17)</f>
        <v>0</v>
      </c>
      <c r="S13" s="78"/>
      <c r="T13" s="77"/>
      <c r="U13" s="77"/>
    </row>
    <row r="14" s="23" customFormat="1" ht="74" customHeight="1" spans="1:21">
      <c r="A14" s="50" t="s">
        <v>38</v>
      </c>
      <c r="B14" s="50" t="s">
        <v>27</v>
      </c>
      <c r="C14" s="49">
        <v>2.5</v>
      </c>
      <c r="D14" s="47">
        <v>1000</v>
      </c>
      <c r="E14" s="47">
        <f t="shared" ref="E14:E17" si="11">+C14*D14</f>
        <v>2500</v>
      </c>
      <c r="F14" s="48">
        <v>0.05</v>
      </c>
      <c r="G14" s="47">
        <v>50</v>
      </c>
      <c r="H14" s="49">
        <f t="shared" ref="H14:H17" si="12">+C14*G14</f>
        <v>125</v>
      </c>
      <c r="I14" s="49"/>
      <c r="J14" s="49"/>
      <c r="K14" s="49">
        <f>L14*H14</f>
        <v>50</v>
      </c>
      <c r="L14" s="48">
        <v>0.4</v>
      </c>
      <c r="M14" s="49">
        <f>H14*N14</f>
        <v>37.5</v>
      </c>
      <c r="N14" s="48">
        <v>0.3</v>
      </c>
      <c r="O14" s="49">
        <f>P14*H14</f>
        <v>37.5</v>
      </c>
      <c r="P14" s="48">
        <v>0.3</v>
      </c>
      <c r="Q14" s="48"/>
      <c r="R14" s="48"/>
      <c r="S14" s="73" t="s">
        <v>39</v>
      </c>
      <c r="T14" s="75" t="s">
        <v>29</v>
      </c>
      <c r="U14" s="75"/>
    </row>
    <row r="15" s="23" customFormat="1" ht="66" customHeight="1" spans="1:21">
      <c r="A15" s="50" t="s">
        <v>40</v>
      </c>
      <c r="B15" s="50" t="s">
        <v>27</v>
      </c>
      <c r="C15" s="49">
        <v>2</v>
      </c>
      <c r="D15" s="47">
        <v>1000</v>
      </c>
      <c r="E15" s="47">
        <f t="shared" si="11"/>
        <v>2000</v>
      </c>
      <c r="F15" s="48">
        <v>0.05</v>
      </c>
      <c r="G15" s="47">
        <v>50</v>
      </c>
      <c r="H15" s="49">
        <f t="shared" si="12"/>
        <v>100</v>
      </c>
      <c r="I15" s="49"/>
      <c r="J15" s="49"/>
      <c r="K15" s="49">
        <f>L15*H15</f>
        <v>40</v>
      </c>
      <c r="L15" s="48">
        <v>0.4</v>
      </c>
      <c r="M15" s="49">
        <f>H15*N15</f>
        <v>30</v>
      </c>
      <c r="N15" s="48">
        <v>0.3</v>
      </c>
      <c r="O15" s="49">
        <f>P15*H15</f>
        <v>30</v>
      </c>
      <c r="P15" s="48">
        <v>0.3</v>
      </c>
      <c r="Q15" s="48"/>
      <c r="R15" s="48"/>
      <c r="S15" s="73" t="s">
        <v>41</v>
      </c>
      <c r="T15" s="75" t="s">
        <v>29</v>
      </c>
      <c r="U15" s="79"/>
    </row>
    <row r="16" s="23" customFormat="1" customHeight="1" spans="1:21">
      <c r="A16" s="50" t="s">
        <v>42</v>
      </c>
      <c r="B16" s="45" t="s">
        <v>27</v>
      </c>
      <c r="C16" s="46">
        <v>197</v>
      </c>
      <c r="D16" s="55">
        <v>800</v>
      </c>
      <c r="E16" s="56">
        <f t="shared" si="11"/>
        <v>157600</v>
      </c>
      <c r="F16" s="57" t="s">
        <v>43</v>
      </c>
      <c r="G16" s="55">
        <v>1</v>
      </c>
      <c r="H16" s="46">
        <f t="shared" si="12"/>
        <v>197</v>
      </c>
      <c r="I16" s="46">
        <f t="shared" ref="I16:I20" si="13">+H16*0.5</f>
        <v>98.5</v>
      </c>
      <c r="J16" s="57">
        <v>0.5</v>
      </c>
      <c r="K16" s="49">
        <f>+H16*0.3</f>
        <v>59.1</v>
      </c>
      <c r="L16" s="57">
        <v>0.3</v>
      </c>
      <c r="M16" s="49">
        <f>+H16*0.2</f>
        <v>39.4</v>
      </c>
      <c r="N16" s="57">
        <v>0.2</v>
      </c>
      <c r="O16" s="49"/>
      <c r="P16" s="57"/>
      <c r="Q16" s="57"/>
      <c r="R16" s="57"/>
      <c r="S16" s="73" t="s">
        <v>33</v>
      </c>
      <c r="T16" s="77" t="s">
        <v>44</v>
      </c>
      <c r="U16" s="75"/>
    </row>
    <row r="17" s="23" customFormat="1" customHeight="1" spans="1:21">
      <c r="A17" s="50" t="s">
        <v>45</v>
      </c>
      <c r="B17" s="45" t="s">
        <v>27</v>
      </c>
      <c r="C17" s="46">
        <v>5.4</v>
      </c>
      <c r="D17" s="55">
        <v>800</v>
      </c>
      <c r="E17" s="56">
        <f t="shared" si="11"/>
        <v>4320</v>
      </c>
      <c r="F17" s="57" t="s">
        <v>46</v>
      </c>
      <c r="G17" s="55">
        <v>2.4</v>
      </c>
      <c r="H17" s="46">
        <f t="shared" si="12"/>
        <v>12.96</v>
      </c>
      <c r="I17" s="46">
        <f>+H17*0.3</f>
        <v>3.888</v>
      </c>
      <c r="J17" s="57">
        <v>0.3</v>
      </c>
      <c r="K17" s="49">
        <f>+H17*0.25</f>
        <v>3.24</v>
      </c>
      <c r="L17" s="57">
        <v>0.25</v>
      </c>
      <c r="M17" s="49">
        <f t="shared" ref="M17:M20" si="14">+H17*0.15</f>
        <v>1.944</v>
      </c>
      <c r="N17" s="57">
        <v>0.15</v>
      </c>
      <c r="O17" s="49">
        <f>+H17*0.3</f>
        <v>3.888</v>
      </c>
      <c r="P17" s="57">
        <v>0.3</v>
      </c>
      <c r="Q17" s="57"/>
      <c r="R17" s="57"/>
      <c r="S17" s="73" t="s">
        <v>33</v>
      </c>
      <c r="T17" s="77" t="s">
        <v>44</v>
      </c>
      <c r="U17" s="75"/>
    </row>
    <row r="18" s="23" customFormat="1" customHeight="1" spans="1:21">
      <c r="A18" s="58" t="s">
        <v>47</v>
      </c>
      <c r="B18" s="59"/>
      <c r="C18" s="59"/>
      <c r="D18" s="59"/>
      <c r="E18" s="60">
        <f t="shared" ref="E18:I18" si="15">SUM(E19:E21)</f>
        <v>23000</v>
      </c>
      <c r="F18" s="60"/>
      <c r="G18" s="60"/>
      <c r="H18" s="60">
        <f t="shared" si="15"/>
        <v>1380</v>
      </c>
      <c r="I18" s="60">
        <f t="shared" si="15"/>
        <v>690</v>
      </c>
      <c r="J18" s="60"/>
      <c r="K18" s="60">
        <f t="shared" ref="K18:O18" si="16">SUM(K19:K21)</f>
        <v>207</v>
      </c>
      <c r="L18" s="60"/>
      <c r="M18" s="60">
        <f t="shared" si="16"/>
        <v>207</v>
      </c>
      <c r="N18" s="60"/>
      <c r="O18" s="60">
        <f t="shared" si="16"/>
        <v>276</v>
      </c>
      <c r="P18" s="60"/>
      <c r="Q18" s="60">
        <f>SUM(Q19:Q21)</f>
        <v>0</v>
      </c>
      <c r="R18" s="60"/>
      <c r="S18" s="60"/>
      <c r="T18" s="75"/>
      <c r="U18" s="59"/>
    </row>
    <row r="19" s="23" customFormat="1" customHeight="1" spans="1:21">
      <c r="A19" s="61" t="s">
        <v>48</v>
      </c>
      <c r="B19" s="61" t="s">
        <v>49</v>
      </c>
      <c r="C19" s="49">
        <v>2.5</v>
      </c>
      <c r="D19" s="51">
        <v>2000</v>
      </c>
      <c r="E19" s="51">
        <f t="shared" ref="E19:E24" si="17">+C19*D19</f>
        <v>5000</v>
      </c>
      <c r="F19" s="48">
        <v>0.06</v>
      </c>
      <c r="G19" s="51">
        <v>120</v>
      </c>
      <c r="H19" s="49">
        <f t="shared" ref="H19:H24" si="18">+C19*G19</f>
        <v>300</v>
      </c>
      <c r="I19" s="49">
        <f t="shared" si="13"/>
        <v>150</v>
      </c>
      <c r="J19" s="48">
        <v>0.5</v>
      </c>
      <c r="K19" s="49">
        <f>+H19*0.15</f>
        <v>45</v>
      </c>
      <c r="L19" s="48">
        <v>0.15</v>
      </c>
      <c r="M19" s="49">
        <f t="shared" si="14"/>
        <v>45</v>
      </c>
      <c r="N19" s="48">
        <v>0.15</v>
      </c>
      <c r="O19" s="49">
        <f>+H19*0.2</f>
        <v>60</v>
      </c>
      <c r="P19" s="48">
        <v>0.2</v>
      </c>
      <c r="Q19" s="48"/>
      <c r="R19" s="48"/>
      <c r="S19" s="73" t="s">
        <v>33</v>
      </c>
      <c r="T19" s="75" t="s">
        <v>29</v>
      </c>
      <c r="U19" s="75"/>
    </row>
    <row r="20" s="23" customFormat="1" customHeight="1" spans="1:21">
      <c r="A20" s="62" t="s">
        <v>50</v>
      </c>
      <c r="B20" s="61" t="s">
        <v>49</v>
      </c>
      <c r="C20" s="49">
        <v>18</v>
      </c>
      <c r="D20" s="51">
        <v>1000</v>
      </c>
      <c r="E20" s="51">
        <f t="shared" si="17"/>
        <v>18000</v>
      </c>
      <c r="F20" s="48">
        <v>0.06</v>
      </c>
      <c r="G20" s="51">
        <v>60</v>
      </c>
      <c r="H20" s="46">
        <f t="shared" si="18"/>
        <v>1080</v>
      </c>
      <c r="I20" s="49">
        <f t="shared" si="13"/>
        <v>540</v>
      </c>
      <c r="J20" s="48">
        <v>0.5</v>
      </c>
      <c r="K20" s="49">
        <f>+H20*0.15</f>
        <v>162</v>
      </c>
      <c r="L20" s="48">
        <v>0.15</v>
      </c>
      <c r="M20" s="49">
        <f t="shared" si="14"/>
        <v>162</v>
      </c>
      <c r="N20" s="48">
        <v>0.15</v>
      </c>
      <c r="O20" s="49">
        <f>+H20*0.2</f>
        <v>216</v>
      </c>
      <c r="P20" s="48">
        <v>0.2</v>
      </c>
      <c r="Q20" s="48"/>
      <c r="R20" s="48"/>
      <c r="S20" s="73" t="s">
        <v>33</v>
      </c>
      <c r="T20" s="75" t="s">
        <v>29</v>
      </c>
      <c r="U20" s="75"/>
    </row>
    <row r="21" s="23" customFormat="1" customHeight="1" spans="1:21">
      <c r="A21" s="62" t="s">
        <v>51</v>
      </c>
      <c r="B21" s="61" t="s">
        <v>49</v>
      </c>
      <c r="C21" s="49"/>
      <c r="D21" s="47"/>
      <c r="E21" s="47"/>
      <c r="F21" s="63"/>
      <c r="G21" s="47"/>
      <c r="H21" s="49"/>
      <c r="I21" s="66"/>
      <c r="J21" s="66"/>
      <c r="K21" s="49"/>
      <c r="L21" s="48"/>
      <c r="M21" s="49"/>
      <c r="N21" s="48"/>
      <c r="O21" s="67"/>
      <c r="P21" s="48"/>
      <c r="Q21" s="48"/>
      <c r="R21" s="48"/>
      <c r="S21" s="76"/>
      <c r="T21" s="75"/>
      <c r="U21" s="75"/>
    </row>
    <row r="22" s="23" customFormat="1" ht="27" customHeight="1" spans="1:21">
      <c r="A22" s="64" t="s">
        <v>52</v>
      </c>
      <c r="B22" s="64"/>
      <c r="C22" s="39"/>
      <c r="D22" s="39"/>
      <c r="E22" s="38">
        <f>SUM(E14:E15)</f>
        <v>4500</v>
      </c>
      <c r="F22" s="38"/>
      <c r="G22" s="38"/>
      <c r="H22" s="38">
        <f t="shared" ref="H22:R22" si="19">SUM(H23:H24)</f>
        <v>540</v>
      </c>
      <c r="I22" s="38">
        <f t="shared" si="19"/>
        <v>0</v>
      </c>
      <c r="J22" s="38">
        <f t="shared" si="19"/>
        <v>0</v>
      </c>
      <c r="K22" s="38">
        <f t="shared" si="19"/>
        <v>240</v>
      </c>
      <c r="L22" s="38">
        <f t="shared" si="19"/>
        <v>0.9</v>
      </c>
      <c r="M22" s="38">
        <f t="shared" si="19"/>
        <v>138</v>
      </c>
      <c r="N22" s="38">
        <f t="shared" si="19"/>
        <v>0.5</v>
      </c>
      <c r="O22" s="38">
        <f t="shared" si="19"/>
        <v>162</v>
      </c>
      <c r="P22" s="38">
        <f t="shared" si="19"/>
        <v>0.6</v>
      </c>
      <c r="Q22" s="38">
        <f t="shared" si="19"/>
        <v>0</v>
      </c>
      <c r="R22" s="38">
        <f t="shared" si="19"/>
        <v>0</v>
      </c>
      <c r="S22" s="39"/>
      <c r="T22" s="75"/>
      <c r="U22" s="79"/>
    </row>
    <row r="23" s="23" customFormat="1" ht="191" customHeight="1" spans="1:21">
      <c r="A23" s="62" t="s">
        <v>53</v>
      </c>
      <c r="B23" s="45" t="s">
        <v>27</v>
      </c>
      <c r="C23" s="49">
        <v>12</v>
      </c>
      <c r="D23" s="47">
        <v>1000</v>
      </c>
      <c r="E23" s="47">
        <f t="shared" si="17"/>
        <v>12000</v>
      </c>
      <c r="F23" s="48">
        <v>0.02</v>
      </c>
      <c r="G23" s="47">
        <v>20</v>
      </c>
      <c r="H23" s="49">
        <f t="shared" si="18"/>
        <v>240</v>
      </c>
      <c r="I23" s="66"/>
      <c r="J23" s="66"/>
      <c r="K23" s="49">
        <f>+H23*0.5</f>
        <v>120</v>
      </c>
      <c r="L23" s="48">
        <v>0.5</v>
      </c>
      <c r="M23" s="49">
        <f>+H23*0.2</f>
        <v>48</v>
      </c>
      <c r="N23" s="48">
        <v>0.2</v>
      </c>
      <c r="O23" s="68">
        <f>+H23*0.3</f>
        <v>72</v>
      </c>
      <c r="P23" s="48">
        <v>0.3</v>
      </c>
      <c r="Q23" s="48"/>
      <c r="R23" s="48"/>
      <c r="S23" s="80" t="s">
        <v>54</v>
      </c>
      <c r="T23" s="75" t="s">
        <v>29</v>
      </c>
      <c r="U23" s="79"/>
    </row>
    <row r="24" s="23" customFormat="1" ht="116" customHeight="1" spans="1:21">
      <c r="A24" s="50" t="s">
        <v>55</v>
      </c>
      <c r="B24" s="50" t="s">
        <v>27</v>
      </c>
      <c r="C24" s="49">
        <v>3</v>
      </c>
      <c r="D24" s="47">
        <v>2000</v>
      </c>
      <c r="E24" s="47">
        <f t="shared" si="17"/>
        <v>6000</v>
      </c>
      <c r="F24" s="48">
        <v>0.05</v>
      </c>
      <c r="G24" s="47">
        <v>100</v>
      </c>
      <c r="H24" s="49">
        <f t="shared" si="18"/>
        <v>300</v>
      </c>
      <c r="I24" s="66"/>
      <c r="J24" s="66"/>
      <c r="K24" s="49">
        <f>L24*H24</f>
        <v>120</v>
      </c>
      <c r="L24" s="48">
        <v>0.4</v>
      </c>
      <c r="M24" s="49">
        <f>H24*N24</f>
        <v>90</v>
      </c>
      <c r="N24" s="48">
        <v>0.3</v>
      </c>
      <c r="O24" s="49">
        <f>P24*H24</f>
        <v>90</v>
      </c>
      <c r="P24" s="48">
        <v>0.3</v>
      </c>
      <c r="Q24" s="48"/>
      <c r="R24" s="48"/>
      <c r="S24" s="73" t="s">
        <v>56</v>
      </c>
      <c r="T24" s="75" t="s">
        <v>29</v>
      </c>
      <c r="U24" s="79"/>
    </row>
    <row r="25" s="23" customFormat="1" customHeight="1" spans="1:21">
      <c r="A25" s="24" t="s">
        <v>57</v>
      </c>
      <c r="B25" s="24"/>
      <c r="C25" s="24"/>
      <c r="D25" s="24"/>
      <c r="E25" s="24"/>
      <c r="F25" s="24"/>
      <c r="G25" s="24"/>
      <c r="H25" s="24"/>
      <c r="I25" s="24"/>
      <c r="J25" s="24"/>
      <c r="K25" s="24"/>
      <c r="L25" s="24"/>
      <c r="M25" s="24"/>
      <c r="N25" s="24"/>
      <c r="O25" s="24"/>
      <c r="P25" s="24"/>
      <c r="Q25" s="24"/>
      <c r="R25" s="24"/>
      <c r="S25" s="24"/>
      <c r="T25" s="24"/>
      <c r="U25" s="24"/>
    </row>
    <row r="26" s="23" customFormat="1" customHeight="1" spans="1:21">
      <c r="A26" s="24" t="s">
        <v>58</v>
      </c>
      <c r="B26" s="24"/>
      <c r="C26" s="24"/>
      <c r="D26" s="24"/>
      <c r="E26" s="24"/>
      <c r="F26" s="24"/>
      <c r="G26" s="24"/>
      <c r="H26" s="24"/>
      <c r="I26" s="24"/>
      <c r="J26" s="24"/>
      <c r="K26" s="24"/>
      <c r="L26" s="24"/>
      <c r="M26" s="24"/>
      <c r="N26" s="24"/>
      <c r="O26" s="24"/>
      <c r="P26" s="24"/>
      <c r="Q26" s="24"/>
      <c r="R26" s="24"/>
      <c r="S26" s="24"/>
      <c r="T26" s="24"/>
      <c r="U26" s="24"/>
    </row>
    <row r="27" s="23" customFormat="1" customHeight="1" spans="1:21">
      <c r="A27" s="24" t="s">
        <v>59</v>
      </c>
      <c r="B27" s="24"/>
      <c r="C27" s="24"/>
      <c r="D27" s="24"/>
      <c r="E27" s="24"/>
      <c r="F27" s="24"/>
      <c r="G27" s="24"/>
      <c r="H27" s="24"/>
      <c r="I27" s="24"/>
      <c r="J27" s="24"/>
      <c r="K27" s="24"/>
      <c r="L27" s="24"/>
      <c r="M27" s="24"/>
      <c r="N27" s="24"/>
      <c r="O27" s="24"/>
      <c r="P27" s="24"/>
      <c r="Q27" s="24"/>
      <c r="R27" s="24"/>
      <c r="S27" s="24"/>
      <c r="T27" s="24"/>
      <c r="U27" s="24"/>
    </row>
  </sheetData>
  <mergeCells count="18">
    <mergeCell ref="A2:T2"/>
    <mergeCell ref="G3:J3"/>
    <mergeCell ref="M3:T3"/>
    <mergeCell ref="B4:C4"/>
    <mergeCell ref="I4:J4"/>
    <mergeCell ref="K4:L4"/>
    <mergeCell ref="M4:N4"/>
    <mergeCell ref="O4:P4"/>
    <mergeCell ref="Q4:R4"/>
    <mergeCell ref="A4:A5"/>
    <mergeCell ref="D4:D5"/>
    <mergeCell ref="E4:E5"/>
    <mergeCell ref="F4:F5"/>
    <mergeCell ref="G4:G5"/>
    <mergeCell ref="H4:H5"/>
    <mergeCell ref="S4:S5"/>
    <mergeCell ref="T4:T5"/>
    <mergeCell ref="U4:U5"/>
  </mergeCells>
  <printOptions horizontalCentered="1"/>
  <pageMargins left="0.554166666666667" right="0.554166666666667" top="1" bottom="1" header="0.5" footer="0.5"/>
  <pageSetup paperSize="8"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
  <sheetViews>
    <sheetView tabSelected="1" workbookViewId="0">
      <selection activeCell="F7" sqref="F7"/>
    </sheetView>
  </sheetViews>
  <sheetFormatPr defaultColWidth="9" defaultRowHeight="51" customHeight="1" outlineLevelCol="7"/>
  <cols>
    <col min="1" max="1" width="4.625" customWidth="1"/>
    <col min="2" max="3" width="7" customWidth="1"/>
    <col min="4" max="4" width="6.25" customWidth="1"/>
    <col min="5" max="5" width="47.25" customWidth="1"/>
    <col min="6" max="6" width="41.5" customWidth="1"/>
    <col min="7" max="7" width="10.25" customWidth="1"/>
    <col min="8" max="8" width="10" customWidth="1"/>
  </cols>
  <sheetData>
    <row r="1" ht="36" customHeight="1" spans="1:1">
      <c r="A1" s="2" t="s">
        <v>60</v>
      </c>
    </row>
    <row r="2" customFormat="1" ht="41" customHeight="1" spans="1:8">
      <c r="A2" s="3" t="s">
        <v>61</v>
      </c>
      <c r="B2" s="3"/>
      <c r="C2" s="3"/>
      <c r="D2" s="3"/>
      <c r="E2" s="3"/>
      <c r="F2" s="3"/>
      <c r="G2" s="3"/>
      <c r="H2" s="3"/>
    </row>
    <row r="3" customFormat="1" ht="16" customHeight="1"/>
    <row r="4" s="1" customFormat="1" ht="38" customHeight="1" spans="1:8">
      <c r="A4" s="4" t="s">
        <v>62</v>
      </c>
      <c r="B4" s="4" t="s">
        <v>63</v>
      </c>
      <c r="C4" s="4" t="s">
        <v>64</v>
      </c>
      <c r="D4" s="4" t="s">
        <v>65</v>
      </c>
      <c r="E4" s="4" t="s">
        <v>66</v>
      </c>
      <c r="F4" s="4" t="s">
        <v>19</v>
      </c>
      <c r="G4" s="5" t="s">
        <v>67</v>
      </c>
      <c r="H4" s="6"/>
    </row>
    <row r="5" ht="32" customHeight="1" spans="1:8">
      <c r="A5" s="7"/>
      <c r="B5" s="7" t="s">
        <v>68</v>
      </c>
      <c r="C5" s="7"/>
      <c r="D5" s="8">
        <f>SUM(D6:D23)</f>
        <v>100</v>
      </c>
      <c r="E5" s="7"/>
      <c r="F5" s="7"/>
      <c r="G5" s="9" t="s">
        <v>69</v>
      </c>
      <c r="H5" s="9" t="s">
        <v>70</v>
      </c>
    </row>
    <row r="6" ht="64" customHeight="1" spans="1:8">
      <c r="A6" s="10">
        <v>1</v>
      </c>
      <c r="B6" s="10" t="s">
        <v>71</v>
      </c>
      <c r="C6" s="10" t="s">
        <v>72</v>
      </c>
      <c r="D6" s="10">
        <v>8</v>
      </c>
      <c r="E6" s="11" t="s">
        <v>73</v>
      </c>
      <c r="F6" s="11" t="s">
        <v>74</v>
      </c>
      <c r="G6" s="12" t="s">
        <v>75</v>
      </c>
      <c r="H6" s="13" t="s">
        <v>76</v>
      </c>
    </row>
    <row r="7" customHeight="1" spans="1:8">
      <c r="A7" s="10">
        <v>2</v>
      </c>
      <c r="B7" s="10"/>
      <c r="C7" s="10" t="s">
        <v>77</v>
      </c>
      <c r="D7" s="10">
        <v>6</v>
      </c>
      <c r="E7" s="11" t="s">
        <v>78</v>
      </c>
      <c r="F7" s="11" t="s">
        <v>79</v>
      </c>
      <c r="G7" s="14" t="s">
        <v>80</v>
      </c>
      <c r="H7" s="15" t="s">
        <v>81</v>
      </c>
    </row>
    <row r="8" customHeight="1" spans="1:8">
      <c r="A8" s="10">
        <v>3</v>
      </c>
      <c r="B8" s="10"/>
      <c r="C8" s="10" t="s">
        <v>82</v>
      </c>
      <c r="D8" s="10">
        <v>8</v>
      </c>
      <c r="E8" s="11" t="s">
        <v>83</v>
      </c>
      <c r="F8" s="11" t="s">
        <v>84</v>
      </c>
      <c r="G8" s="12" t="s">
        <v>85</v>
      </c>
      <c r="H8" s="15" t="s">
        <v>81</v>
      </c>
    </row>
    <row r="9" customHeight="1" spans="1:8">
      <c r="A9" s="10">
        <v>4</v>
      </c>
      <c r="B9" s="10"/>
      <c r="C9" s="10" t="s">
        <v>86</v>
      </c>
      <c r="D9" s="10">
        <v>8</v>
      </c>
      <c r="E9" s="11" t="s">
        <v>87</v>
      </c>
      <c r="F9" s="11" t="s">
        <v>88</v>
      </c>
      <c r="G9" s="12" t="s">
        <v>89</v>
      </c>
      <c r="H9" s="15" t="s">
        <v>81</v>
      </c>
    </row>
    <row r="10" ht="57" customHeight="1" spans="1:8">
      <c r="A10" s="10">
        <v>5</v>
      </c>
      <c r="B10" s="10" t="s">
        <v>90</v>
      </c>
      <c r="C10" s="10" t="s">
        <v>91</v>
      </c>
      <c r="D10" s="10">
        <v>10</v>
      </c>
      <c r="E10" s="11" t="s">
        <v>92</v>
      </c>
      <c r="F10" s="11" t="s">
        <v>93</v>
      </c>
      <c r="G10" s="16" t="s">
        <v>94</v>
      </c>
      <c r="H10" s="15" t="s">
        <v>95</v>
      </c>
    </row>
    <row r="11" customHeight="1" spans="1:8">
      <c r="A11" s="10">
        <v>6</v>
      </c>
      <c r="B11" s="10"/>
      <c r="C11" s="17" t="s">
        <v>96</v>
      </c>
      <c r="D11" s="17">
        <v>4</v>
      </c>
      <c r="E11" s="18" t="s">
        <v>97</v>
      </c>
      <c r="F11" s="11" t="s">
        <v>98</v>
      </c>
      <c r="G11" s="16" t="s">
        <v>99</v>
      </c>
      <c r="H11" s="15" t="s">
        <v>100</v>
      </c>
    </row>
    <row r="12" customHeight="1" spans="1:8">
      <c r="A12" s="10">
        <v>7</v>
      </c>
      <c r="B12" s="10"/>
      <c r="C12" s="17" t="s">
        <v>101</v>
      </c>
      <c r="D12" s="17">
        <v>3</v>
      </c>
      <c r="E12" s="18" t="s">
        <v>102</v>
      </c>
      <c r="F12" s="11" t="s">
        <v>103</v>
      </c>
      <c r="G12" s="15" t="s">
        <v>104</v>
      </c>
      <c r="H12" s="15" t="s">
        <v>105</v>
      </c>
    </row>
    <row r="13" ht="44" customHeight="1" spans="1:8">
      <c r="A13" s="10">
        <v>8</v>
      </c>
      <c r="B13" s="10" t="s">
        <v>106</v>
      </c>
      <c r="C13" s="17" t="s">
        <v>107</v>
      </c>
      <c r="D13" s="17">
        <v>5</v>
      </c>
      <c r="E13" s="18" t="s">
        <v>108</v>
      </c>
      <c r="F13" s="11" t="s">
        <v>109</v>
      </c>
      <c r="G13" s="12" t="s">
        <v>110</v>
      </c>
      <c r="H13" s="15" t="s">
        <v>111</v>
      </c>
    </row>
    <row r="14" ht="42" customHeight="1" spans="1:8">
      <c r="A14" s="10">
        <v>9</v>
      </c>
      <c r="B14" s="10"/>
      <c r="C14" s="17" t="s">
        <v>112</v>
      </c>
      <c r="D14" s="17">
        <v>4</v>
      </c>
      <c r="E14" s="18" t="s">
        <v>113</v>
      </c>
      <c r="F14" s="11" t="s">
        <v>114</v>
      </c>
      <c r="G14" s="12" t="s">
        <v>115</v>
      </c>
      <c r="H14" s="15" t="s">
        <v>116</v>
      </c>
    </row>
    <row r="15" ht="44" customHeight="1" spans="1:8">
      <c r="A15" s="10">
        <v>10</v>
      </c>
      <c r="B15" s="10"/>
      <c r="C15" s="17" t="s">
        <v>117</v>
      </c>
      <c r="D15" s="17">
        <v>3</v>
      </c>
      <c r="E15" s="18" t="s">
        <v>118</v>
      </c>
      <c r="F15" s="11" t="s">
        <v>119</v>
      </c>
      <c r="G15" s="12" t="s">
        <v>120</v>
      </c>
      <c r="H15" s="15" t="s">
        <v>111</v>
      </c>
    </row>
    <row r="16" customHeight="1" spans="1:8">
      <c r="A16" s="10">
        <v>11</v>
      </c>
      <c r="B16" s="10"/>
      <c r="C16" s="17" t="s">
        <v>121</v>
      </c>
      <c r="D16" s="17">
        <v>5</v>
      </c>
      <c r="E16" s="18" t="s">
        <v>122</v>
      </c>
      <c r="F16" s="11" t="s">
        <v>123</v>
      </c>
      <c r="G16" s="12" t="s">
        <v>120</v>
      </c>
      <c r="H16" s="15" t="s">
        <v>124</v>
      </c>
    </row>
    <row r="17" ht="67" customHeight="1" spans="1:8">
      <c r="A17" s="10">
        <v>12</v>
      </c>
      <c r="B17" s="10"/>
      <c r="C17" s="17" t="s">
        <v>125</v>
      </c>
      <c r="D17" s="17">
        <v>6</v>
      </c>
      <c r="E17" s="18" t="s">
        <v>126</v>
      </c>
      <c r="F17" s="11" t="s">
        <v>127</v>
      </c>
      <c r="G17" s="19" t="s">
        <v>128</v>
      </c>
      <c r="H17" s="20" t="s">
        <v>129</v>
      </c>
    </row>
    <row r="18" ht="65" customHeight="1" spans="1:8">
      <c r="A18" s="10">
        <v>13</v>
      </c>
      <c r="B18" s="10"/>
      <c r="C18" s="17" t="s">
        <v>130</v>
      </c>
      <c r="D18" s="17">
        <v>6</v>
      </c>
      <c r="E18" s="18" t="s">
        <v>131</v>
      </c>
      <c r="F18" s="11" t="s">
        <v>132</v>
      </c>
      <c r="G18" s="14" t="s">
        <v>133</v>
      </c>
      <c r="H18" s="21" t="s">
        <v>81</v>
      </c>
    </row>
    <row r="19" ht="57" customHeight="1" spans="1:8">
      <c r="A19" s="10">
        <v>14</v>
      </c>
      <c r="B19" s="10" t="s">
        <v>134</v>
      </c>
      <c r="C19" s="10" t="s">
        <v>135</v>
      </c>
      <c r="D19" s="10">
        <v>5</v>
      </c>
      <c r="E19" s="13" t="s">
        <v>136</v>
      </c>
      <c r="F19" s="11" t="s">
        <v>137</v>
      </c>
      <c r="G19" s="12" t="s">
        <v>120</v>
      </c>
      <c r="H19" s="15" t="s">
        <v>138</v>
      </c>
    </row>
    <row r="20" ht="59" customHeight="1" spans="1:8">
      <c r="A20" s="10">
        <v>15</v>
      </c>
      <c r="B20" s="10" t="s">
        <v>139</v>
      </c>
      <c r="C20" s="10" t="s">
        <v>140</v>
      </c>
      <c r="D20" s="10">
        <v>10</v>
      </c>
      <c r="E20" s="11" t="s">
        <v>141</v>
      </c>
      <c r="F20" s="11" t="s">
        <v>142</v>
      </c>
      <c r="G20" s="14" t="s">
        <v>143</v>
      </c>
      <c r="H20" s="21" t="s">
        <v>81</v>
      </c>
    </row>
    <row r="21" ht="55" customHeight="1" spans="1:8">
      <c r="A21" s="10">
        <v>16</v>
      </c>
      <c r="B21" s="10"/>
      <c r="C21" s="10" t="s">
        <v>144</v>
      </c>
      <c r="D21" s="10">
        <v>3</v>
      </c>
      <c r="E21" s="11" t="s">
        <v>145</v>
      </c>
      <c r="F21" s="11" t="s">
        <v>146</v>
      </c>
      <c r="G21" s="16" t="s">
        <v>147</v>
      </c>
      <c r="H21" s="15" t="s">
        <v>81</v>
      </c>
    </row>
    <row r="22" ht="74" customHeight="1" spans="1:8">
      <c r="A22" s="10">
        <v>17</v>
      </c>
      <c r="B22" s="10"/>
      <c r="C22" s="10" t="s">
        <v>148</v>
      </c>
      <c r="D22" s="10">
        <v>3</v>
      </c>
      <c r="E22" s="11" t="s">
        <v>149</v>
      </c>
      <c r="F22" s="11" t="s">
        <v>150</v>
      </c>
      <c r="G22" s="16" t="s">
        <v>151</v>
      </c>
      <c r="H22" s="21" t="s">
        <v>152</v>
      </c>
    </row>
    <row r="23" customHeight="1" spans="1:8">
      <c r="A23" s="10">
        <v>18</v>
      </c>
      <c r="B23" s="10"/>
      <c r="C23" s="10" t="s">
        <v>153</v>
      </c>
      <c r="D23" s="10">
        <v>3</v>
      </c>
      <c r="E23" s="11" t="s">
        <v>154</v>
      </c>
      <c r="F23" s="11" t="s">
        <v>155</v>
      </c>
      <c r="G23" s="16" t="s">
        <v>156</v>
      </c>
      <c r="H23" s="15" t="s">
        <v>157</v>
      </c>
    </row>
    <row r="24" customFormat="1" customHeight="1" spans="1:1">
      <c r="A24" s="22" t="s">
        <v>158</v>
      </c>
    </row>
  </sheetData>
  <mergeCells count="6">
    <mergeCell ref="A2:H2"/>
    <mergeCell ref="G4:H4"/>
    <mergeCell ref="B6:B9"/>
    <mergeCell ref="B10:B12"/>
    <mergeCell ref="B13:B18"/>
    <mergeCell ref="B20:B23"/>
  </mergeCells>
  <pageMargins left="0.554166666666667" right="0.554166666666667" top="1" bottom="1" header="0.5" footer="0.5"/>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2021年保费计划表</vt:lpstr>
      <vt:lpstr>附件2评分表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黄国民</cp:lastModifiedBy>
  <dcterms:created xsi:type="dcterms:W3CDTF">2021-05-28T03:02:00Z</dcterms:created>
  <dcterms:modified xsi:type="dcterms:W3CDTF">2021-06-23T03:30:10Z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D42843DBF8B14FE9AAFB4513D4B3A04A</vt:lpwstr>
  </property>
  <property fmtid="{D5CDD505-2E9C-101B-9397-08002B2CF9AE}" pid="3" name="KSOProductBuildVer">
    <vt:lpwstr>2052-11.8.6.8556</vt:lpwstr>
  </property>
</Properties>
</file>