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<sst xmlns="http://schemas.openxmlformats.org/spreadsheetml/2006/main" count="194" uniqueCount="63">
  <si>
    <t>重庆长期护理保险失能评定结论公示</t>
  </si>
  <si>
    <t/>
  </si>
  <si>
    <t>打印日期:</t>
  </si>
  <si>
    <t>2026-07-20</t>
  </si>
  <si>
    <t>根据《重庆市长期护理保险失能等级评定管理办法》（渝医保发〔2021〕52号）精神，以下人员符合重庆市长期护理保险失能等级评定标准，现将评定结论公示如下：</t>
  </si>
  <si>
    <t>序号</t>
  </si>
  <si>
    <t>姓名</t>
  </si>
  <si>
    <t>性别</t>
  </si>
  <si>
    <t>证件号码</t>
  </si>
  <si>
    <t>参保区县</t>
  </si>
  <si>
    <t>评估类型</t>
  </si>
  <si>
    <t>评估地址</t>
  </si>
  <si>
    <t>评估等级</t>
  </si>
  <si>
    <t>石素章</t>
  </si>
  <si>
    <t>女</t>
  </si>
  <si>
    <t>云阳县</t>
  </si>
  <si>
    <t>准入评估</t>
  </si>
  <si>
    <t>重度失能I级</t>
  </si>
  <si>
    <t>朱红</t>
  </si>
  <si>
    <t>男</t>
  </si>
  <si>
    <t>伍习琼</t>
  </si>
  <si>
    <t>张枝盛</t>
  </si>
  <si>
    <t>李行玉</t>
  </si>
  <si>
    <t>熊同琳</t>
  </si>
  <si>
    <t>重度失能Ⅲ级</t>
  </si>
  <si>
    <t>蒋克东</t>
  </si>
  <si>
    <t>动态评估</t>
  </si>
  <si>
    <t>中度失能</t>
  </si>
  <si>
    <t>向乾碧</t>
  </si>
  <si>
    <t>刘福祥</t>
  </si>
  <si>
    <t>赖明英</t>
  </si>
  <si>
    <t>方绍敏</t>
  </si>
  <si>
    <t>吴柏高</t>
  </si>
  <si>
    <t>曾庆桂</t>
  </si>
  <si>
    <t>罗礼伦</t>
  </si>
  <si>
    <t>璧山区</t>
  </si>
  <si>
    <t>余云秀</t>
  </si>
  <si>
    <t>万州区</t>
  </si>
  <si>
    <t>定期评估</t>
  </si>
  <si>
    <t>旷功发</t>
  </si>
  <si>
    <t>九龙坡区</t>
  </si>
  <si>
    <t>胡建祚</t>
  </si>
  <si>
    <t>许先弟</t>
  </si>
  <si>
    <t>聂昭堂</t>
  </si>
  <si>
    <t>重度失能II级</t>
  </si>
  <si>
    <t>徐培双</t>
  </si>
  <si>
    <t>周坤直</t>
  </si>
  <si>
    <t>扶山泰</t>
  </si>
  <si>
    <t>周本秀</t>
  </si>
  <si>
    <t>陶宏秋</t>
  </si>
  <si>
    <t>陈玉莲</t>
  </si>
  <si>
    <t>李朝明</t>
  </si>
  <si>
    <t>张道美</t>
  </si>
  <si>
    <t>蒲自中</t>
  </si>
  <si>
    <t>徐培容</t>
  </si>
  <si>
    <t>何家香</t>
  </si>
  <si>
    <t>王世发</t>
  </si>
  <si>
    <t>王本兴</t>
  </si>
  <si>
    <t>赵后福</t>
  </si>
  <si>
    <t>李世民</t>
  </si>
  <si>
    <t>罗正英</t>
  </si>
  <si>
    <t>定期评估复评</t>
  </si>
  <si>
    <t>魏佐宜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</si>
</sst>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333333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1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D10" sqref="D10"/>
    </sheetView>
  </sheetViews>
  <sheetFormatPr defaultColWidth="9" defaultRowHeight="13.5" outlineLevelCol="7"/>
  <cols>
    <col min="1" max="1" width="8.54166666666667" customWidth="1"/>
    <col min="2" max="2" width="12.2" customWidth="1"/>
    <col min="3" max="3" width="12.075" customWidth="1"/>
    <col min="4" max="4" width="20.7416666666667" customWidth="1"/>
    <col min="5" max="5" width="14.6416666666667" customWidth="1"/>
    <col min="6" max="6" width="15.625" style="1" customWidth="1"/>
    <col min="7" max="7" width="27.6916666666667" customWidth="1"/>
    <col min="8" max="8" width="15.25" customWidth="1"/>
  </cols>
  <sheetData>
    <row r="1" ht="30" customHeight="1" spans="1:8">
      <c r="A1" s="2" t="s">
        <v>0</v>
      </c>
      <c r="B1" s="2"/>
      <c r="C1" s="2"/>
      <c r="D1" s="2"/>
      <c r="E1" s="2"/>
      <c r="F1" s="3"/>
      <c r="G1" s="2"/>
      <c r="H1" s="2"/>
    </row>
    <row r="2" ht="17" customHeight="1" spans="1:8">
      <c r="A2" s="4" t="str">
        <f>"联系电话:"&amp;"023-55186865"</f>
        <v>联系电话:023-55186865</v>
      </c>
      <c r="B2" s="4"/>
      <c r="C2" s="4"/>
      <c r="D2" s="5" t="s">
        <v>1</v>
      </c>
      <c r="E2" s="5" t="s">
        <v>1</v>
      </c>
      <c r="F2" s="6"/>
      <c r="G2" s="7" t="s">
        <v>2</v>
      </c>
      <c r="H2" s="4" t="s">
        <v>3</v>
      </c>
    </row>
    <row r="3" ht="32" customHeight="1" spans="1:8">
      <c r="A3" s="8" t="s">
        <v>4</v>
      </c>
      <c r="B3" s="8"/>
      <c r="C3" s="8"/>
      <c r="D3" s="8"/>
      <c r="E3" s="8"/>
      <c r="F3" s="9"/>
      <c r="G3" s="8"/>
      <c r="H3" s="8"/>
    </row>
    <row r="4" ht="17" customHeight="1" spans="1:8">
      <c r="A4" s="10" t="s">
        <v>5</v>
      </c>
      <c r="B4" s="10" t="s">
        <v>6</v>
      </c>
      <c r="C4" s="10" t="s">
        <v>7</v>
      </c>
      <c r="D4" s="10" t="s">
        <v>8</v>
      </c>
      <c r="E4" s="11" t="s">
        <v>9</v>
      </c>
      <c r="F4" s="12" t="s">
        <v>10</v>
      </c>
      <c r="G4" s="13" t="s">
        <v>11</v>
      </c>
      <c r="H4" s="10" t="s">
        <v>12</v>
      </c>
    </row>
    <row r="5" ht="17" customHeight="1" spans="1:8">
      <c r="A5" s="10">
        <v>1</v>
      </c>
      <c r="B5" s="10" t="s">
        <v>13</v>
      </c>
      <c r="C5" s="10" t="s">
        <v>14</v>
      </c>
      <c r="D5" s="10" t="str">
        <f>CONCATENATE("5122251947","******","44")</f>
        <v>5122251947******44</v>
      </c>
      <c r="E5" s="11" t="s">
        <v>15</v>
      </c>
      <c r="F5" s="12" t="s">
        <v>16</v>
      </c>
      <c r="G5" s="13" t="str">
        <f>CONCATENATE("爱里养老院","******")</f>
        <v>爱里养老院******</v>
      </c>
      <c r="H5" s="10" t="s">
        <v>17</v>
      </c>
    </row>
    <row r="6" ht="17" customHeight="1" spans="1:8">
      <c r="A6" s="10">
        <v>2</v>
      </c>
      <c r="B6" s="10" t="s">
        <v>18</v>
      </c>
      <c r="C6" s="10" t="s">
        <v>19</v>
      </c>
      <c r="D6" s="10" t="str">
        <f>CONCATENATE("5122251952","******","70")</f>
        <v>5122251952******70</v>
      </c>
      <c r="E6" s="11" t="s">
        <v>15</v>
      </c>
      <c r="F6" s="12" t="s">
        <v>16</v>
      </c>
      <c r="G6" s="13" t="str">
        <f>CONCATENATE("老中医院3楼","******")</f>
        <v>老中医院3楼******</v>
      </c>
      <c r="H6" s="10" t="s">
        <v>17</v>
      </c>
    </row>
    <row r="7" ht="17" customHeight="1" spans="1:8">
      <c r="A7" s="10">
        <v>3</v>
      </c>
      <c r="B7" s="10" t="s">
        <v>20</v>
      </c>
      <c r="C7" s="10" t="s">
        <v>14</v>
      </c>
      <c r="D7" s="10" t="str">
        <f>CONCATENATE("5112241979","******","82")</f>
        <v>5112241979******82</v>
      </c>
      <c r="E7" s="11" t="s">
        <v>15</v>
      </c>
      <c r="F7" s="12" t="s">
        <v>16</v>
      </c>
      <c r="G7" s="13" t="str">
        <f>CONCATENATE("金科世界城G","******")</f>
        <v>金科世界城G******</v>
      </c>
      <c r="H7" s="10" t="s">
        <v>17</v>
      </c>
    </row>
    <row r="8" ht="17" customHeight="1" spans="1:8">
      <c r="A8" s="10">
        <v>4</v>
      </c>
      <c r="B8" s="10" t="s">
        <v>21</v>
      </c>
      <c r="C8" s="10" t="s">
        <v>19</v>
      </c>
      <c r="D8" s="10" t="str">
        <f>CONCATENATE("5122251948","******","59")</f>
        <v>5122251948******59</v>
      </c>
      <c r="E8" s="11" t="s">
        <v>15</v>
      </c>
      <c r="F8" s="12" t="s">
        <v>16</v>
      </c>
      <c r="G8" s="13" t="str">
        <f>CONCATENATE("外滩3期22","******")</f>
        <v>外滩3期22******</v>
      </c>
      <c r="H8" s="10" t="s">
        <v>17</v>
      </c>
    </row>
    <row r="9" ht="17" customHeight="1" spans="1:8">
      <c r="A9" s="10">
        <v>5</v>
      </c>
      <c r="B9" s="10" t="s">
        <v>22</v>
      </c>
      <c r="C9" s="10" t="s">
        <v>14</v>
      </c>
      <c r="D9" s="10" t="str">
        <f>CONCATENATE("5122251936","******","27")</f>
        <v>5122251936******27</v>
      </c>
      <c r="E9" s="11" t="s">
        <v>15</v>
      </c>
      <c r="F9" s="12" t="s">
        <v>16</v>
      </c>
      <c r="G9" s="13" t="str">
        <f>CONCATENATE("富家卫生院旁","******")</f>
        <v>富家卫生院旁******</v>
      </c>
      <c r="H9" s="10" t="s">
        <v>17</v>
      </c>
    </row>
    <row r="10" ht="17" customHeight="1" spans="1:8">
      <c r="A10" s="10">
        <v>6</v>
      </c>
      <c r="B10" s="10" t="s">
        <v>23</v>
      </c>
      <c r="C10" s="10" t="s">
        <v>14</v>
      </c>
      <c r="D10" s="10" t="str">
        <f>CONCATENATE("5122251935","******","47")</f>
        <v>5122251935******47</v>
      </c>
      <c r="E10" s="11" t="s">
        <v>15</v>
      </c>
      <c r="F10" s="12" t="s">
        <v>16</v>
      </c>
      <c r="G10" s="13" t="str">
        <f>CONCATENATE("妇女儿童医院","******")</f>
        <v>妇女儿童医院******</v>
      </c>
      <c r="H10" s="10" t="s">
        <v>24</v>
      </c>
    </row>
    <row r="11" ht="17" customHeight="1" spans="1:8">
      <c r="A11" s="10">
        <v>7</v>
      </c>
      <c r="B11" s="10" t="s">
        <v>25</v>
      </c>
      <c r="C11" s="10" t="s">
        <v>19</v>
      </c>
      <c r="D11" s="10" t="str">
        <f>CONCATENATE("5122251954","******","39")</f>
        <v>5122251954******39</v>
      </c>
      <c r="E11" s="11" t="s">
        <v>15</v>
      </c>
      <c r="F11" s="12" t="s">
        <v>26</v>
      </c>
      <c r="G11" s="13" t="str">
        <f>CONCATENATE("凤鸣镇凤凰路","******")</f>
        <v>凤鸣镇凤凰路******</v>
      </c>
      <c r="H11" s="10" t="s">
        <v>27</v>
      </c>
    </row>
    <row r="12" ht="17" customHeight="1" spans="1:8">
      <c r="A12" s="10">
        <v>8</v>
      </c>
      <c r="B12" s="10" t="s">
        <v>28</v>
      </c>
      <c r="C12" s="10" t="s">
        <v>14</v>
      </c>
      <c r="D12" s="10" t="str">
        <f>CONCATENATE("5122251941","******","4X")</f>
        <v>5122251941******4X</v>
      </c>
      <c r="E12" s="11" t="s">
        <v>15</v>
      </c>
      <c r="F12" s="12" t="s">
        <v>16</v>
      </c>
      <c r="G12" s="13" t="str">
        <f>CONCATENATE("妇女儿童医院","******")</f>
        <v>妇女儿童医院******</v>
      </c>
      <c r="H12" s="10" t="s">
        <v>17</v>
      </c>
    </row>
    <row r="13" ht="17" customHeight="1" spans="1:8">
      <c r="A13" s="10">
        <v>9</v>
      </c>
      <c r="B13" s="10" t="s">
        <v>29</v>
      </c>
      <c r="C13" s="10" t="s">
        <v>19</v>
      </c>
      <c r="D13" s="10" t="str">
        <f>CONCATENATE("5122251948","******","39")</f>
        <v>5122251948******39</v>
      </c>
      <c r="E13" s="11" t="s">
        <v>15</v>
      </c>
      <c r="F13" s="12" t="s">
        <v>16</v>
      </c>
      <c r="G13" s="13" t="str">
        <f>CONCATENATE("两江未来城依","******")</f>
        <v>两江未来城依******</v>
      </c>
      <c r="H13" s="10" t="s">
        <v>17</v>
      </c>
    </row>
    <row r="14" ht="17" customHeight="1" spans="1:8">
      <c r="A14" s="10">
        <v>10</v>
      </c>
      <c r="B14" s="10" t="s">
        <v>30</v>
      </c>
      <c r="C14" s="10" t="s">
        <v>14</v>
      </c>
      <c r="D14" s="10" t="str">
        <f>CONCATENATE("5122251949","******","83")</f>
        <v>5122251949******83</v>
      </c>
      <c r="E14" s="11" t="s">
        <v>15</v>
      </c>
      <c r="F14" s="12" t="s">
        <v>16</v>
      </c>
      <c r="G14" s="13" t="str">
        <f>CONCATENATE("滨江大道25","******")</f>
        <v>滨江大道25******</v>
      </c>
      <c r="H14" s="10" t="s">
        <v>17</v>
      </c>
    </row>
    <row r="15" ht="17" customHeight="1" spans="1:8">
      <c r="A15" s="10">
        <v>11</v>
      </c>
      <c r="B15" s="10" t="s">
        <v>31</v>
      </c>
      <c r="C15" s="10" t="s">
        <v>19</v>
      </c>
      <c r="D15" s="10" t="str">
        <f>CONCATENATE("5112241948","******","12")</f>
        <v>5112241948******12</v>
      </c>
      <c r="E15" s="11" t="s">
        <v>15</v>
      </c>
      <c r="F15" s="12" t="s">
        <v>26</v>
      </c>
      <c r="G15" s="13" t="str">
        <f>CONCATENATE("凤鸣镇宝华路","******")</f>
        <v>凤鸣镇宝华路******</v>
      </c>
      <c r="H15" s="10" t="s">
        <v>27</v>
      </c>
    </row>
    <row r="16" ht="17" customHeight="1" spans="1:8">
      <c r="A16" s="10">
        <v>12</v>
      </c>
      <c r="B16" s="10" t="s">
        <v>32</v>
      </c>
      <c r="C16" s="10" t="s">
        <v>19</v>
      </c>
      <c r="D16" s="10" t="str">
        <f>CONCATENATE("5122251937","******","35")</f>
        <v>5122251937******35</v>
      </c>
      <c r="E16" s="11" t="s">
        <v>15</v>
      </c>
      <c r="F16" s="12" t="s">
        <v>26</v>
      </c>
      <c r="G16" s="13" t="str">
        <f>CONCATENATE("实验小学","******")</f>
        <v>实验小学******</v>
      </c>
      <c r="H16" s="10" t="s">
        <v>27</v>
      </c>
    </row>
    <row r="17" ht="17" customHeight="1" spans="1:8">
      <c r="A17" s="10">
        <v>13</v>
      </c>
      <c r="B17" s="10" t="s">
        <v>33</v>
      </c>
      <c r="C17" s="10" t="s">
        <v>14</v>
      </c>
      <c r="D17" s="10" t="str">
        <f>CONCATENATE("5122251949","******","43")</f>
        <v>5122251949******43</v>
      </c>
      <c r="E17" s="11" t="s">
        <v>15</v>
      </c>
      <c r="F17" s="12" t="s">
        <v>16</v>
      </c>
      <c r="G17" s="13" t="str">
        <f>CONCATENATE("江来岐山酒店","******")</f>
        <v>江来岐山酒店******</v>
      </c>
      <c r="H17" s="10" t="s">
        <v>27</v>
      </c>
    </row>
    <row r="18" ht="17" customHeight="1" spans="1:8">
      <c r="A18" s="10">
        <v>34</v>
      </c>
      <c r="B18" s="10" t="s">
        <v>34</v>
      </c>
      <c r="C18" s="10" t="s">
        <v>19</v>
      </c>
      <c r="D18" s="10" t="str">
        <f>CONCATENATE("5102321963","******","11")</f>
        <v>5102321963******11</v>
      </c>
      <c r="E18" s="11" t="s">
        <v>35</v>
      </c>
      <c r="F18" s="12" t="s">
        <v>16</v>
      </c>
      <c r="G18" s="13" t="str">
        <f>CONCATENATE("兴云养老院","******")</f>
        <v>兴云养老院******</v>
      </c>
      <c r="H18" s="10" t="s">
        <v>24</v>
      </c>
    </row>
    <row r="19" ht="17" customHeight="1" spans="1:8">
      <c r="A19" s="10">
        <v>14</v>
      </c>
      <c r="B19" s="10" t="s">
        <v>36</v>
      </c>
      <c r="C19" s="10" t="s">
        <v>14</v>
      </c>
      <c r="D19" s="10" t="str">
        <f>CONCATENATE("5122011936","******","23")</f>
        <v>5122011936******23</v>
      </c>
      <c r="E19" s="11" t="s">
        <v>37</v>
      </c>
      <c r="F19" s="12" t="s">
        <v>38</v>
      </c>
      <c r="G19" s="13" t="str">
        <f>CONCATENATE("太白养护中心","******")</f>
        <v>太白养护中心******</v>
      </c>
      <c r="H19" s="10" t="s">
        <v>27</v>
      </c>
    </row>
    <row r="20" ht="17" customHeight="1" spans="1:8">
      <c r="A20" s="10">
        <v>15</v>
      </c>
      <c r="B20" s="10" t="s">
        <v>39</v>
      </c>
      <c r="C20" s="10" t="s">
        <v>19</v>
      </c>
      <c r="D20" s="10" t="str">
        <f>CONCATENATE("5112241937","******","50")</f>
        <v>5112241937******50</v>
      </c>
      <c r="E20" s="11" t="s">
        <v>40</v>
      </c>
      <c r="F20" s="12" t="s">
        <v>38</v>
      </c>
      <c r="G20" s="13" t="str">
        <f>CONCATENATE("莲花路206","******")</f>
        <v>莲花路206******</v>
      </c>
      <c r="H20" s="10" t="s">
        <v>17</v>
      </c>
    </row>
    <row r="21" ht="17" customHeight="1" spans="1:8">
      <c r="A21" s="10">
        <v>16</v>
      </c>
      <c r="B21" s="10" t="s">
        <v>41</v>
      </c>
      <c r="C21" s="10" t="s">
        <v>19</v>
      </c>
      <c r="D21" s="10" t="str">
        <f>CONCATENATE("5122251933","******","30")</f>
        <v>5122251933******30</v>
      </c>
      <c r="E21" s="11" t="s">
        <v>15</v>
      </c>
      <c r="F21" s="12" t="s">
        <v>38</v>
      </c>
      <c r="G21" s="13" t="str">
        <f>CONCATENATE("三合路271","******")</f>
        <v>三合路271******</v>
      </c>
      <c r="H21" s="10" t="s">
        <v>27</v>
      </c>
    </row>
    <row r="22" ht="17" customHeight="1" spans="1:8">
      <c r="A22" s="10">
        <v>17</v>
      </c>
      <c r="B22" s="10" t="s">
        <v>42</v>
      </c>
      <c r="C22" s="10" t="s">
        <v>19</v>
      </c>
      <c r="D22" s="10" t="str">
        <f>CONCATENATE("5122251934","******","34")</f>
        <v>5122251934******34</v>
      </c>
      <c r="E22" s="11" t="s">
        <v>15</v>
      </c>
      <c r="F22" s="12" t="s">
        <v>38</v>
      </c>
      <c r="G22" s="13" t="str">
        <f>CONCATENATE("第三人民医院","******")</f>
        <v>第三人民医院******</v>
      </c>
      <c r="H22" s="10" t="s">
        <v>17</v>
      </c>
    </row>
    <row r="23" ht="17" customHeight="1" spans="1:8">
      <c r="A23" s="10">
        <v>18</v>
      </c>
      <c r="B23" s="10" t="s">
        <v>43</v>
      </c>
      <c r="C23" s="10" t="s">
        <v>19</v>
      </c>
      <c r="D23" s="10" t="str">
        <f>CONCATENATE("5122251939","******","57")</f>
        <v>5122251939******57</v>
      </c>
      <c r="E23" s="11" t="s">
        <v>15</v>
      </c>
      <c r="F23" s="12" t="s">
        <v>38</v>
      </c>
      <c r="G23" s="13" t="str">
        <f>CONCATENATE("民德路691","******")</f>
        <v>民德路691******</v>
      </c>
      <c r="H23" s="10" t="s">
        <v>44</v>
      </c>
    </row>
    <row r="24" ht="17" customHeight="1" spans="1:8">
      <c r="A24" s="10">
        <v>19</v>
      </c>
      <c r="B24" s="10" t="s">
        <v>45</v>
      </c>
      <c r="C24" s="10" t="s">
        <v>19</v>
      </c>
      <c r="D24" s="10" t="str">
        <f>CONCATENATE("5122251940","******","9X")</f>
        <v>5122251940******9X</v>
      </c>
      <c r="E24" s="11" t="s">
        <v>15</v>
      </c>
      <c r="F24" s="12" t="s">
        <v>38</v>
      </c>
      <c r="G24" s="13" t="str">
        <f>CONCATENATE("白云路123","******")</f>
        <v>白云路123******</v>
      </c>
      <c r="H24" s="10" t="s">
        <v>17</v>
      </c>
    </row>
    <row r="25" ht="17" customHeight="1" spans="1:8">
      <c r="A25" s="10">
        <v>20</v>
      </c>
      <c r="B25" s="10" t="s">
        <v>46</v>
      </c>
      <c r="C25" s="10" t="s">
        <v>19</v>
      </c>
      <c r="D25" s="10" t="str">
        <f>CONCATENATE("5122251941","******","30")</f>
        <v>5122251941******30</v>
      </c>
      <c r="E25" s="11" t="s">
        <v>15</v>
      </c>
      <c r="F25" s="12" t="s">
        <v>38</v>
      </c>
      <c r="G25" s="13" t="str">
        <f>CONCATENATE("天鹅路37号","******")</f>
        <v>天鹅路37号******</v>
      </c>
      <c r="H25" s="10" t="s">
        <v>17</v>
      </c>
    </row>
    <row r="26" ht="17" customHeight="1" spans="1:8">
      <c r="A26" s="10">
        <v>21</v>
      </c>
      <c r="B26" s="10" t="s">
        <v>47</v>
      </c>
      <c r="C26" s="10" t="s">
        <v>19</v>
      </c>
      <c r="D26" s="10" t="str">
        <f>CONCATENATE("5122251941","******","99")</f>
        <v>5122251941******99</v>
      </c>
      <c r="E26" s="11" t="s">
        <v>15</v>
      </c>
      <c r="F26" s="12" t="s">
        <v>38</v>
      </c>
      <c r="G26" s="13" t="str">
        <f>CONCATENATE("两江未来城依","******")</f>
        <v>两江未来城依******</v>
      </c>
      <c r="H26" s="10" t="s">
        <v>17</v>
      </c>
    </row>
    <row r="27" ht="17" customHeight="1" spans="1:8">
      <c r="A27" s="10">
        <v>22</v>
      </c>
      <c r="B27" s="10" t="s">
        <v>48</v>
      </c>
      <c r="C27" s="10" t="s">
        <v>14</v>
      </c>
      <c r="D27" s="10" t="str">
        <f>CONCATENATE("5122251942","******","4X")</f>
        <v>5122251942******4X</v>
      </c>
      <c r="E27" s="11" t="s">
        <v>15</v>
      </c>
      <c r="F27" s="12" t="s">
        <v>38</v>
      </c>
      <c r="G27" s="13" t="str">
        <f>CONCATENATE("塘坊路669","******")</f>
        <v>塘坊路669******</v>
      </c>
      <c r="H27" s="10" t="s">
        <v>17</v>
      </c>
    </row>
    <row r="28" ht="17" customHeight="1" spans="1:8">
      <c r="A28" s="10">
        <v>23</v>
      </c>
      <c r="B28" s="10" t="s">
        <v>49</v>
      </c>
      <c r="C28" s="10" t="s">
        <v>14</v>
      </c>
      <c r="D28" s="10" t="str">
        <f>CONCATENATE("5122251945","******","4X")</f>
        <v>5122251945******4X</v>
      </c>
      <c r="E28" s="11" t="s">
        <v>15</v>
      </c>
      <c r="F28" s="12" t="s">
        <v>38</v>
      </c>
      <c r="G28" s="13" t="str">
        <f>CONCATENATE("望江大道13","******")</f>
        <v>望江大道13******</v>
      </c>
      <c r="H28" s="10" t="s">
        <v>44</v>
      </c>
    </row>
    <row r="29" ht="17" customHeight="1" spans="1:8">
      <c r="A29" s="10">
        <v>24</v>
      </c>
      <c r="B29" s="10" t="s">
        <v>50</v>
      </c>
      <c r="C29" s="10" t="s">
        <v>14</v>
      </c>
      <c r="D29" s="10" t="str">
        <f>CONCATENATE("5122251946","******","40")</f>
        <v>5122251946******40</v>
      </c>
      <c r="E29" s="11" t="s">
        <v>15</v>
      </c>
      <c r="F29" s="12" t="s">
        <v>38</v>
      </c>
      <c r="G29" s="13" t="str">
        <f>CONCATENATE("杏花路92号","******")</f>
        <v>杏花路92号******</v>
      </c>
      <c r="H29" s="10" t="s">
        <v>17</v>
      </c>
    </row>
    <row r="30" ht="17" customHeight="1" spans="1:8">
      <c r="A30" s="10">
        <v>25</v>
      </c>
      <c r="B30" s="10" t="s">
        <v>51</v>
      </c>
      <c r="C30" s="10" t="s">
        <v>19</v>
      </c>
      <c r="D30" s="10" t="str">
        <f>CONCATENATE("5122251946","******","92")</f>
        <v>5122251946******92</v>
      </c>
      <c r="E30" s="11" t="s">
        <v>15</v>
      </c>
      <c r="F30" s="12" t="s">
        <v>38</v>
      </c>
      <c r="G30" s="13" t="str">
        <f>CONCATENATE("复兴路125","******")</f>
        <v>复兴路125******</v>
      </c>
      <c r="H30" s="10" t="s">
        <v>27</v>
      </c>
    </row>
    <row r="31" ht="17" customHeight="1" spans="1:8">
      <c r="A31" s="10">
        <v>26</v>
      </c>
      <c r="B31" s="10" t="s">
        <v>52</v>
      </c>
      <c r="C31" s="10" t="s">
        <v>14</v>
      </c>
      <c r="D31" s="10" t="str">
        <f>CONCATENATE("5122251946","******","48")</f>
        <v>5122251946******48</v>
      </c>
      <c r="E31" s="11" t="s">
        <v>15</v>
      </c>
      <c r="F31" s="12" t="s">
        <v>38</v>
      </c>
      <c r="G31" s="13" t="str">
        <f>CONCATENATE("稻场廉住房7","******")</f>
        <v>稻场廉住房7******</v>
      </c>
      <c r="H31" s="10" t="s">
        <v>24</v>
      </c>
    </row>
    <row r="32" ht="17" customHeight="1" spans="1:8">
      <c r="A32" s="10">
        <v>27</v>
      </c>
      <c r="B32" s="10" t="s">
        <v>53</v>
      </c>
      <c r="C32" s="10" t="s">
        <v>19</v>
      </c>
      <c r="D32" s="10" t="str">
        <f>CONCATENATE("5122251947","******","32")</f>
        <v>5122251947******32</v>
      </c>
      <c r="E32" s="11" t="s">
        <v>15</v>
      </c>
      <c r="F32" s="12" t="s">
        <v>38</v>
      </c>
      <c r="G32" s="13" t="str">
        <f>CONCATENATE("青龙路240","******")</f>
        <v>青龙路240******</v>
      </c>
      <c r="H32" s="10" t="s">
        <v>27</v>
      </c>
    </row>
    <row r="33" ht="17" customHeight="1" spans="1:8">
      <c r="A33" s="10">
        <v>28</v>
      </c>
      <c r="B33" s="10" t="s">
        <v>54</v>
      </c>
      <c r="C33" s="10" t="s">
        <v>14</v>
      </c>
      <c r="D33" s="10" t="str">
        <f>CONCATENATE("5122251948","******","24")</f>
        <v>5122251948******24</v>
      </c>
      <c r="E33" s="11" t="s">
        <v>15</v>
      </c>
      <c r="F33" s="12" t="s">
        <v>38</v>
      </c>
      <c r="G33" s="13" t="str">
        <f>CONCATENATE("福星村11组","******")</f>
        <v>福星村11组******</v>
      </c>
      <c r="H33" s="10" t="s">
        <v>17</v>
      </c>
    </row>
    <row r="34" ht="17" customHeight="1" spans="1:8">
      <c r="A34" s="10">
        <v>29</v>
      </c>
      <c r="B34" s="10" t="s">
        <v>55</v>
      </c>
      <c r="C34" s="10" t="s">
        <v>14</v>
      </c>
      <c r="D34" s="10" t="str">
        <f>CONCATENATE("5122251949","******","08")</f>
        <v>5122251949******08</v>
      </c>
      <c r="E34" s="11" t="s">
        <v>15</v>
      </c>
      <c r="F34" s="12" t="s">
        <v>38</v>
      </c>
      <c r="G34" s="13" t="str">
        <f>CONCATENATE("莲花路206","******")</f>
        <v>莲花路206******</v>
      </c>
      <c r="H34" s="10" t="s">
        <v>27</v>
      </c>
    </row>
    <row r="35" ht="17" customHeight="1" spans="1:8">
      <c r="A35" s="10">
        <v>30</v>
      </c>
      <c r="B35" s="10" t="s">
        <v>56</v>
      </c>
      <c r="C35" s="10" t="s">
        <v>19</v>
      </c>
      <c r="D35" s="10" t="str">
        <f>CONCATENATE("5122251952","******","30")</f>
        <v>5122251952******30</v>
      </c>
      <c r="E35" s="11" t="s">
        <v>15</v>
      </c>
      <c r="F35" s="12" t="s">
        <v>38</v>
      </c>
      <c r="G35" s="13" t="str">
        <f>CONCATENATE("关平路234","******")</f>
        <v>关平路234******</v>
      </c>
      <c r="H35" s="10" t="s">
        <v>17</v>
      </c>
    </row>
    <row r="36" ht="17" customHeight="1" spans="1:8">
      <c r="A36" s="10">
        <v>31</v>
      </c>
      <c r="B36" s="10" t="s">
        <v>57</v>
      </c>
      <c r="C36" s="10" t="s">
        <v>19</v>
      </c>
      <c r="D36" s="10" t="str">
        <f>CONCATENATE("5122251952","******","5X")</f>
        <v>5122251952******5X</v>
      </c>
      <c r="E36" s="11" t="s">
        <v>15</v>
      </c>
      <c r="F36" s="12" t="s">
        <v>38</v>
      </c>
      <c r="G36" s="13" t="str">
        <f>CONCATENATE("黄石老屋村","******")</f>
        <v>黄石老屋村******</v>
      </c>
      <c r="H36" s="10" t="s">
        <v>27</v>
      </c>
    </row>
    <row r="37" ht="17" customHeight="1" spans="1:8">
      <c r="A37" s="10">
        <v>32</v>
      </c>
      <c r="B37" s="10" t="s">
        <v>58</v>
      </c>
      <c r="C37" s="10" t="s">
        <v>19</v>
      </c>
      <c r="D37" s="10" t="str">
        <f>CONCATENATE("5122251953","******","17")</f>
        <v>5122251953******17</v>
      </c>
      <c r="E37" s="11" t="s">
        <v>15</v>
      </c>
      <c r="F37" s="12" t="s">
        <v>38</v>
      </c>
      <c r="G37" s="13" t="str">
        <f>CONCATENATE("望江大道13","******")</f>
        <v>望江大道13******</v>
      </c>
      <c r="H37" s="10" t="s">
        <v>27</v>
      </c>
    </row>
    <row r="38" ht="17" customHeight="1" spans="1:8">
      <c r="A38" s="10">
        <v>33</v>
      </c>
      <c r="B38" s="10" t="s">
        <v>59</v>
      </c>
      <c r="C38" s="10" t="s">
        <v>19</v>
      </c>
      <c r="D38" s="10" t="str">
        <f>CONCATENATE("5122251965","******","53")</f>
        <v>5122251965******53</v>
      </c>
      <c r="E38" s="11" t="s">
        <v>15</v>
      </c>
      <c r="F38" s="12" t="s">
        <v>38</v>
      </c>
      <c r="G38" s="13" t="str">
        <f>CONCATENATE("滨江大道31","******")</f>
        <v>滨江大道31******</v>
      </c>
      <c r="H38" s="10" t="s">
        <v>27</v>
      </c>
    </row>
    <row r="39" ht="17" customHeight="1" spans="1:8">
      <c r="A39" s="10">
        <v>35</v>
      </c>
      <c r="B39" s="10" t="s">
        <v>60</v>
      </c>
      <c r="C39" s="10" t="s">
        <v>14</v>
      </c>
      <c r="D39" s="10" t="str">
        <f>CONCATENATE("5122251939","******","8X")</f>
        <v>5122251939******8X</v>
      </c>
      <c r="E39" s="11" t="s">
        <v>15</v>
      </c>
      <c r="F39" s="12" t="s">
        <v>61</v>
      </c>
      <c r="G39" s="13" t="str">
        <f>CONCATENATE("爱里养老院","******")</f>
        <v>爱里养老院******</v>
      </c>
      <c r="H39" s="10" t="s">
        <v>27</v>
      </c>
    </row>
    <row r="40" ht="17" customHeight="1" spans="1:8">
      <c r="A40" s="10">
        <v>36</v>
      </c>
      <c r="B40" s="10" t="s">
        <v>62</v>
      </c>
      <c r="C40" s="10" t="s">
        <v>19</v>
      </c>
      <c r="D40" s="10" t="str">
        <f>CONCATENATE("5122251949","******","9X")</f>
        <v>5122251949******9X</v>
      </c>
      <c r="E40" s="11" t="s">
        <v>15</v>
      </c>
      <c r="F40" s="12" t="s">
        <v>61</v>
      </c>
      <c r="G40" s="13" t="str">
        <f>CONCATENATE("马梁村7组","******")</f>
        <v>马梁村7组******</v>
      </c>
      <c r="H40" s="10" t="s">
        <v>27</v>
      </c>
    </row>
    <row r="41" ht="29.25" customHeight="1" spans="1:8">
      <c r="A41" s="14" t="str">
        <f>"1.公示时间："&amp;"2026年07月20日"&amp;"至"&amp;"2026年07月24日"</f>
        <v>1.公示时间：2026年07月20日至2026年07月24日</v>
      </c>
      <c r="B41" s="14"/>
      <c r="C41" s="14"/>
      <c r="D41" s="14"/>
      <c r="E41" s="14"/>
      <c r="F41" s="9"/>
      <c r="G41" s="14"/>
      <c r="H41" s="14"/>
    </row>
    <row r="42" ht="32.25" customHeight="1" spans="1:8">
      <c r="A42" s="4" t="str">
        <f>"2.若对以上失能人员的评定结果有异议，请在公示期内通过电话或书面形式向有关部门反映；为便于调查核实，鼓励实名反映问题，并提供联系方式，我们将按有关规定予以保密。"</f>
        <v>2.若对以上失能人员的评定结果有异议，请在公示期内通过电话或书面形式向有关部门反映；为便于调查核实，鼓励实名反映问题，并提供联系方式，我们将按有关规定予以保密。</v>
      </c>
      <c r="B42" s="4"/>
      <c r="C42" s="4"/>
      <c r="D42" s="4"/>
      <c r="E42" s="4"/>
      <c r="F42" s="6"/>
      <c r="G42" s="4"/>
      <c r="H42" s="4"/>
    </row>
  </sheetData>
  <mergeCells count="5">
    <mergeCell ref="A1:H1"/>
    <mergeCell ref="A2:C2"/>
    <mergeCell ref="A3:H3"/>
    <mergeCell ref="A41:H41"/>
    <mergeCell ref="A42:H42"/>
  </mergeCells>
  <pageMargins left="0.0784722222222222" right="0.196527777777778" top="0.393055555555556" bottom="0.393055555555556" header="0.298611111111111" footer="0.298611111111111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2026-07-20T02:46:00Z</dcterms:created>
  <dcterms:modified xsi:type="dcterms:W3CDTF">2026-07-20T03:24:13Z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