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75" windowHeight="973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<sst xmlns="http://schemas.openxmlformats.org/spreadsheetml/2006/main" count="169" uniqueCount="58">
  <si>
    <t>重庆长期护理保险失能评定结论公示</t>
  </si>
  <si>
    <t/>
  </si>
  <si>
    <t>打印日期:</t>
  </si>
  <si>
    <t>2026-03-23</t>
  </si>
  <si>
    <t>根据《重庆市长期护理保险失能等级评定管理办法》（渝医保发〔2021〕52号）精神，以下人员符合重庆市长期护理保险失能等级评定标准，现将评定结论公示如下：</t>
  </si>
  <si>
    <t>序号</t>
  </si>
  <si>
    <t>姓名</t>
  </si>
  <si>
    <t>性别</t>
  </si>
  <si>
    <t>证件号码</t>
  </si>
  <si>
    <t>参保区县</t>
  </si>
  <si>
    <t>评估地址</t>
  </si>
  <si>
    <t>评估等级</t>
  </si>
  <si>
    <t>邓成秀</t>
  </si>
  <si>
    <t>女</t>
  </si>
  <si>
    <t>云阳县</t>
  </si>
  <si>
    <t>重度失能I级</t>
  </si>
  <si>
    <t>王呈祥</t>
  </si>
  <si>
    <t>男</t>
  </si>
  <si>
    <t>陈真奎</t>
  </si>
  <si>
    <t>中度失能</t>
  </si>
  <si>
    <t>杨志发</t>
  </si>
  <si>
    <t>彭发美</t>
  </si>
  <si>
    <t>重度失能Ⅲ级</t>
  </si>
  <si>
    <t>许汝俭</t>
  </si>
  <si>
    <t>方绪福</t>
  </si>
  <si>
    <t>重度失能II级</t>
  </si>
  <si>
    <t>程贤坤</t>
  </si>
  <si>
    <t>李昌友</t>
  </si>
  <si>
    <t>徐正培</t>
  </si>
  <si>
    <t>吴大明</t>
  </si>
  <si>
    <t>戴运章</t>
  </si>
  <si>
    <t>张治秀</t>
  </si>
  <si>
    <t>薛海兰</t>
  </si>
  <si>
    <t>廖庆华</t>
  </si>
  <si>
    <t>扶山泉</t>
  </si>
  <si>
    <t>彭方平</t>
  </si>
  <si>
    <t>王明慧</t>
  </si>
  <si>
    <t>熊泽润</t>
  </si>
  <si>
    <t>陈乾满</t>
  </si>
  <si>
    <t>刘益英</t>
  </si>
  <si>
    <t>傅冠秀</t>
  </si>
  <si>
    <t>蒲自才</t>
  </si>
  <si>
    <t>甘国权</t>
  </si>
  <si>
    <t>张赤</t>
  </si>
  <si>
    <t>袁孟碧</t>
  </si>
  <si>
    <t>刘大洪</t>
  </si>
  <si>
    <t>陈训和</t>
  </si>
  <si>
    <t>谭诗全</t>
  </si>
  <si>
    <t>陈能武</t>
  </si>
  <si>
    <t>伍玉明</t>
  </si>
  <si>
    <t>代腾菊</t>
  </si>
  <si>
    <t>谭术华</t>
  </si>
  <si>
    <t>童庆菊</t>
  </si>
  <si>
    <t>黄翠林</t>
  </si>
  <si>
    <t>李南普</t>
  </si>
  <si>
    <t>刘尧祥</t>
  </si>
  <si>
    <t>冉宏琼</t>
  </si>
  <si>
    <t>牟方珍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</si>
</sst>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indexed="8"/>
      <name val="宋体"/>
      <charset val="134"/>
      <scheme val="minor"/>
    </font>
    <font>
      <b/>
      <sz val="18"/>
      <color rgb="FF333333"/>
      <name val="宋体"/>
      <charset val="134"/>
    </font>
    <font>
      <sz val="12"/>
      <color rgb="FF333333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333333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3" fillId="15" borderId="0" applyNumberFormat="false" applyBorder="false" applyAlignment="false" applyProtection="false">
      <alignment vertical="center"/>
    </xf>
    <xf numFmtId="0" fontId="3" fillId="18" borderId="0" applyNumberFormat="false" applyBorder="false" applyAlignment="false" applyProtection="false">
      <alignment vertical="center"/>
    </xf>
    <xf numFmtId="0" fontId="4" fillId="12" borderId="0" applyNumberFormat="false" applyBorder="false" applyAlignment="false" applyProtection="false">
      <alignment vertical="center"/>
    </xf>
    <xf numFmtId="0" fontId="3" fillId="27" borderId="0" applyNumberFormat="false" applyBorder="false" applyAlignment="false" applyProtection="false">
      <alignment vertical="center"/>
    </xf>
    <xf numFmtId="0" fontId="3" fillId="26" borderId="0" applyNumberFormat="false" applyBorder="false" applyAlignment="false" applyProtection="false">
      <alignment vertical="center"/>
    </xf>
    <xf numFmtId="0" fontId="4" fillId="16" borderId="0" applyNumberFormat="false" applyBorder="false" applyAlignment="false" applyProtection="false">
      <alignment vertical="center"/>
    </xf>
    <xf numFmtId="0" fontId="3" fillId="11" borderId="0" applyNumberFormat="false" applyBorder="false" applyAlignment="false" applyProtection="false">
      <alignment vertical="center"/>
    </xf>
    <xf numFmtId="0" fontId="5" fillId="0" borderId="5" applyNumberFormat="false" applyFill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16" fillId="0" borderId="8" applyNumberFormat="false" applyFill="false" applyAlignment="false" applyProtection="false">
      <alignment vertical="center"/>
    </xf>
    <xf numFmtId="9" fontId="7" fillId="0" borderId="0" applyFont="false" applyFill="false" applyBorder="false" applyAlignment="false" applyProtection="false">
      <alignment vertical="center"/>
    </xf>
    <xf numFmtId="43" fontId="7" fillId="0" borderId="0" applyFont="false" applyFill="false" applyBorder="false" applyAlignment="false" applyProtection="false">
      <alignment vertical="center"/>
    </xf>
    <xf numFmtId="0" fontId="11" fillId="0" borderId="6" applyNumberFormat="false" applyFill="false" applyAlignment="false" applyProtection="false">
      <alignment vertical="center"/>
    </xf>
    <xf numFmtId="42" fontId="7" fillId="0" borderId="0" applyFont="false" applyFill="false" applyBorder="false" applyAlignment="false" applyProtection="false">
      <alignment vertical="center"/>
    </xf>
    <xf numFmtId="0" fontId="4" fillId="9" borderId="0" applyNumberFormat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3" fillId="21" borderId="0" applyNumberFormat="false" applyBorder="false" applyAlignment="false" applyProtection="false">
      <alignment vertical="center"/>
    </xf>
    <xf numFmtId="0" fontId="4" fillId="22" borderId="0" applyNumberFormat="false" applyBorder="false" applyAlignment="false" applyProtection="false">
      <alignment vertical="center"/>
    </xf>
    <xf numFmtId="0" fontId="14" fillId="0" borderId="6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3" fillId="24" borderId="0" applyNumberFormat="false" applyBorder="false" applyAlignment="false" applyProtection="false">
      <alignment vertical="center"/>
    </xf>
    <xf numFmtId="44" fontId="7" fillId="0" borderId="0" applyFont="false" applyFill="false" applyBorder="false" applyAlignment="false" applyProtection="false">
      <alignment vertical="center"/>
    </xf>
    <xf numFmtId="0" fontId="3" fillId="10" borderId="0" applyNumberFormat="false" applyBorder="false" applyAlignment="false" applyProtection="false">
      <alignment vertical="center"/>
    </xf>
    <xf numFmtId="0" fontId="13" fillId="23" borderId="7" applyNumberFormat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41" fontId="7" fillId="0" borderId="0" applyFont="false" applyFill="false" applyBorder="false" applyAlignment="false" applyProtection="false">
      <alignment vertical="center"/>
    </xf>
    <xf numFmtId="0" fontId="4" fillId="29" borderId="0" applyNumberFormat="false" applyBorder="false" applyAlignment="false" applyProtection="false">
      <alignment vertical="center"/>
    </xf>
    <xf numFmtId="0" fontId="3" fillId="19" borderId="0" applyNumberFormat="false" applyBorder="false" applyAlignment="false" applyProtection="false">
      <alignment vertical="center"/>
    </xf>
    <xf numFmtId="0" fontId="4" fillId="30" borderId="0" applyNumberFormat="false" applyBorder="false" applyAlignment="false" applyProtection="false">
      <alignment vertical="center"/>
    </xf>
    <xf numFmtId="0" fontId="18" fillId="31" borderId="7" applyNumberFormat="false" applyAlignment="false" applyProtection="false">
      <alignment vertical="center"/>
    </xf>
    <xf numFmtId="0" fontId="19" fillId="23" borderId="9" applyNumberFormat="false" applyAlignment="false" applyProtection="false">
      <alignment vertical="center"/>
    </xf>
    <xf numFmtId="0" fontId="21" fillId="33" borderId="10" applyNumberFormat="false" applyAlignment="false" applyProtection="false">
      <alignment vertical="center"/>
    </xf>
    <xf numFmtId="0" fontId="22" fillId="0" borderId="11" applyNumberFormat="false" applyFill="false" applyAlignment="false" applyProtection="false">
      <alignment vertical="center"/>
    </xf>
    <xf numFmtId="0" fontId="4" fillId="32" borderId="0" applyNumberFormat="false" applyBorder="false" applyAlignment="false" applyProtection="false">
      <alignment vertical="center"/>
    </xf>
    <xf numFmtId="0" fontId="4" fillId="14" borderId="0" applyNumberFormat="false" applyBorder="false" applyAlignment="false" applyProtection="false">
      <alignment vertical="center"/>
    </xf>
    <xf numFmtId="0" fontId="7" fillId="8" borderId="4" applyNumberFormat="false" applyFont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6" fillId="7" borderId="0" applyNumberFormat="false" applyBorder="false" applyAlignment="false" applyProtection="false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4" fillId="6" borderId="0" applyNumberFormat="false" applyBorder="false" applyAlignment="false" applyProtection="false">
      <alignment vertical="center"/>
    </xf>
    <xf numFmtId="0" fontId="9" fillId="17" borderId="0" applyNumberFormat="false" applyBorder="false" applyAlignment="false" applyProtection="false">
      <alignment vertical="center"/>
    </xf>
    <xf numFmtId="0" fontId="3" fillId="25" borderId="0" applyNumberFormat="false" applyBorder="false" applyAlignment="false" applyProtection="false">
      <alignment vertical="center"/>
    </xf>
    <xf numFmtId="0" fontId="17" fillId="28" borderId="0" applyNumberFormat="false" applyBorder="false" applyAlignment="false" applyProtection="false">
      <alignment vertical="center"/>
    </xf>
    <xf numFmtId="0" fontId="4" fillId="4" borderId="0" applyNumberFormat="false" applyBorder="false" applyAlignment="false" applyProtection="false">
      <alignment vertical="center"/>
    </xf>
    <xf numFmtId="0" fontId="3" fillId="5" borderId="0" applyNumberFormat="false" applyBorder="false" applyAlignment="false" applyProtection="false">
      <alignment vertical="center"/>
    </xf>
    <xf numFmtId="0" fontId="4" fillId="20" borderId="0" applyNumberFormat="false" applyBorder="false" applyAlignment="false" applyProtection="false">
      <alignment vertical="center"/>
    </xf>
    <xf numFmtId="0" fontId="3" fillId="3" borderId="0" applyNumberFormat="false" applyBorder="false" applyAlignment="false" applyProtection="false">
      <alignment vertical="center"/>
    </xf>
    <xf numFmtId="0" fontId="4" fillId="13" borderId="0" applyNumberFormat="false" applyBorder="false" applyAlignment="false" applyProtection="false">
      <alignment vertical="center"/>
    </xf>
  </cellStyleXfs>
  <cellXfs count="8">
    <xf numFmtId="0" fontId="0" fillId="0" borderId="0" xfId="0" applyFont="true">
      <alignment vertical="center"/>
    </xf>
    <xf numFmtId="0" fontId="1" fillId="2" borderId="0" xfId="0" applyFont="true" applyFill="true" applyAlignment="true">
      <alignment horizontal="center" vertical="center" wrapText="true"/>
    </xf>
    <xf numFmtId="0" fontId="2" fillId="2" borderId="0" xfId="0" applyFont="true" applyFill="true" applyAlignment="true">
      <alignment horizontal="left" vertical="center" wrapText="true"/>
    </xf>
    <xf numFmtId="0" fontId="2" fillId="2" borderId="0" xfId="0" applyFont="true" applyFill="true" applyAlignment="true">
      <alignment horizontal="center" vertical="center" wrapText="true"/>
    </xf>
    <xf numFmtId="0" fontId="2" fillId="2" borderId="1" xfId="0" applyFont="true" applyFill="true" applyBorder="true" applyAlignment="true">
      <alignment horizontal="left" vertical="center" wrapText="true"/>
    </xf>
    <xf numFmtId="0" fontId="2" fillId="2" borderId="2" xfId="0" applyFont="true" applyFill="true" applyBorder="true" applyAlignment="true">
      <alignment horizontal="center" vertical="center" wrapText="true"/>
    </xf>
    <xf numFmtId="0" fontId="2" fillId="2" borderId="3" xfId="0" applyFont="true" applyFill="true" applyBorder="true" applyAlignment="true">
      <alignment horizontal="left" vertical="center" wrapText="true"/>
    </xf>
    <xf numFmtId="0" fontId="2" fillId="2" borderId="0" xfId="0" applyFont="true" applyFill="true" applyAlignment="true">
      <alignment horizontal="right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G45"/>
  <sheetViews>
    <sheetView tabSelected="1" workbookViewId="0">
      <selection activeCell="D47" sqref="D47"/>
    </sheetView>
  </sheetViews>
  <sheetFormatPr defaultColWidth="9" defaultRowHeight="13.5" outlineLevelCol="6"/>
  <cols>
    <col min="1" max="1" width="8.54166666666667" customWidth="true"/>
    <col min="2" max="2" width="12.2" customWidth="true"/>
    <col min="3" max="3" width="12.075" customWidth="true"/>
    <col min="4" max="4" width="20.7416666666667" customWidth="true"/>
    <col min="5" max="5" width="14.6416666666667" customWidth="true"/>
    <col min="6" max="6" width="27.6916666666667" customWidth="true"/>
    <col min="7" max="7" width="15.25" customWidth="true"/>
  </cols>
  <sheetData>
    <row r="1" ht="30" customHeight="true" spans="1:7">
      <c r="A1" s="1" t="s">
        <v>0</v>
      </c>
      <c r="B1" s="1"/>
      <c r="C1" s="1"/>
      <c r="D1" s="1"/>
      <c r="E1" s="1"/>
      <c r="F1" s="1"/>
      <c r="G1" s="1"/>
    </row>
    <row r="2" ht="17" customHeight="true" spans="1:7">
      <c r="A2" s="2" t="str">
        <f>"联系电话:"&amp;"55186865"</f>
        <v>联系电话:55186865</v>
      </c>
      <c r="B2" s="2"/>
      <c r="C2" s="2"/>
      <c r="D2" s="3" t="s">
        <v>1</v>
      </c>
      <c r="E2" s="3" t="s">
        <v>1</v>
      </c>
      <c r="F2" s="7" t="s">
        <v>2</v>
      </c>
      <c r="G2" s="2" t="s">
        <v>3</v>
      </c>
    </row>
    <row r="3" ht="32" customHeight="true" spans="1:7">
      <c r="A3" s="4" t="s">
        <v>4</v>
      </c>
      <c r="B3" s="4"/>
      <c r="C3" s="4"/>
      <c r="D3" s="4"/>
      <c r="E3" s="4"/>
      <c r="F3" s="4"/>
      <c r="G3" s="4"/>
    </row>
    <row r="4" ht="17" customHeight="true" spans="1:7">
      <c r="A4" s="5" t="s">
        <v>5</v>
      </c>
      <c r="B4" s="5" t="s">
        <v>6</v>
      </c>
      <c r="C4" s="5" t="s">
        <v>7</v>
      </c>
      <c r="D4" s="5" t="s">
        <v>8</v>
      </c>
      <c r="E4" s="5" t="s">
        <v>9</v>
      </c>
      <c r="F4" s="5" t="s">
        <v>10</v>
      </c>
      <c r="G4" s="5" t="s">
        <v>11</v>
      </c>
    </row>
    <row r="5" ht="17" customHeight="true" spans="1:7">
      <c r="A5" s="5">
        <v>1</v>
      </c>
      <c r="B5" s="5" t="s">
        <v>12</v>
      </c>
      <c r="C5" s="5" t="s">
        <v>13</v>
      </c>
      <c r="D5" s="5" t="str">
        <f>CONCATENATE("5122251941","******","66")</f>
        <v>5122251941******66</v>
      </c>
      <c r="E5" s="5" t="s">
        <v>14</v>
      </c>
      <c r="F5" s="5" t="str">
        <f>CONCATENATE("重庆市云阳县","******")</f>
        <v>重庆市云阳县******</v>
      </c>
      <c r="G5" s="5" t="s">
        <v>15</v>
      </c>
    </row>
    <row r="6" ht="17" customHeight="true" spans="1:7">
      <c r="A6" s="5">
        <v>2</v>
      </c>
      <c r="B6" s="5" t="s">
        <v>16</v>
      </c>
      <c r="C6" s="5" t="s">
        <v>17</v>
      </c>
      <c r="D6" s="5" t="str">
        <f>CONCATENATE("5122251946","******","3X")</f>
        <v>5122251946******3X</v>
      </c>
      <c r="E6" s="5" t="s">
        <v>14</v>
      </c>
      <c r="F6" s="5" t="str">
        <f>CONCATENATE("青龙街道伴江","******")</f>
        <v>青龙街道伴江******</v>
      </c>
      <c r="G6" s="5" t="s">
        <v>15</v>
      </c>
    </row>
    <row r="7" ht="17" customHeight="true" spans="1:7">
      <c r="A7" s="5">
        <v>3</v>
      </c>
      <c r="B7" s="5" t="s">
        <v>18</v>
      </c>
      <c r="C7" s="5" t="s">
        <v>17</v>
      </c>
      <c r="D7" s="5" t="str">
        <f>CONCATENATE("5122251958","******","35")</f>
        <v>5122251958******35</v>
      </c>
      <c r="E7" s="5" t="s">
        <v>14</v>
      </c>
      <c r="F7" s="5" t="str">
        <f>CONCATENATE("中医院康复科","******")</f>
        <v>中医院康复科******</v>
      </c>
      <c r="G7" s="5" t="s">
        <v>19</v>
      </c>
    </row>
    <row r="8" ht="17" customHeight="true" spans="1:7">
      <c r="A8" s="5">
        <v>4</v>
      </c>
      <c r="B8" s="5" t="s">
        <v>20</v>
      </c>
      <c r="C8" s="5" t="s">
        <v>17</v>
      </c>
      <c r="D8" s="5" t="str">
        <f>CONCATENATE("5122251940","******","30")</f>
        <v>5122251940******30</v>
      </c>
      <c r="E8" s="5" t="s">
        <v>14</v>
      </c>
      <c r="F8" s="5" t="str">
        <f>CONCATENATE("云江大道税务","******")</f>
        <v>云江大道税务******</v>
      </c>
      <c r="G8" s="5" t="s">
        <v>15</v>
      </c>
    </row>
    <row r="9" ht="17" customHeight="true" spans="1:7">
      <c r="A9" s="5">
        <v>5</v>
      </c>
      <c r="B9" s="5" t="s">
        <v>21</v>
      </c>
      <c r="C9" s="5" t="s">
        <v>13</v>
      </c>
      <c r="D9" s="5" t="str">
        <f>CONCATENATE("5122251951","******","23")</f>
        <v>5122251951******23</v>
      </c>
      <c r="E9" s="5" t="s">
        <v>14</v>
      </c>
      <c r="F9" s="5" t="str">
        <f>CONCATENATE("上环路外国语","******")</f>
        <v>上环路外国语******</v>
      </c>
      <c r="G9" s="5" t="s">
        <v>22</v>
      </c>
    </row>
    <row r="10" ht="17" customHeight="true" spans="1:7">
      <c r="A10" s="5">
        <v>6</v>
      </c>
      <c r="B10" s="5" t="s">
        <v>23</v>
      </c>
      <c r="C10" s="5" t="s">
        <v>17</v>
      </c>
      <c r="D10" s="5" t="str">
        <f>CONCATENATE("5122251938","******","75")</f>
        <v>5122251938******75</v>
      </c>
      <c r="E10" s="5" t="s">
        <v>14</v>
      </c>
      <c r="F10" s="5" t="str">
        <f>CONCATENATE("群益路257","******")</f>
        <v>群益路257******</v>
      </c>
      <c r="G10" s="5" t="s">
        <v>15</v>
      </c>
    </row>
    <row r="11" ht="17" customHeight="true" spans="1:7">
      <c r="A11" s="5">
        <v>7</v>
      </c>
      <c r="B11" s="5" t="s">
        <v>24</v>
      </c>
      <c r="C11" s="5" t="s">
        <v>17</v>
      </c>
      <c r="D11" s="5" t="str">
        <f>CONCATENATE("5122251952","******","38")</f>
        <v>5122251952******38</v>
      </c>
      <c r="E11" s="5" t="s">
        <v>14</v>
      </c>
      <c r="F11" s="5" t="str">
        <f>CONCATENATE("澎溪一号2栋","******")</f>
        <v>澎溪一号2栋******</v>
      </c>
      <c r="G11" s="5" t="s">
        <v>25</v>
      </c>
    </row>
    <row r="12" ht="17" customHeight="true" spans="1:7">
      <c r="A12" s="5">
        <v>8</v>
      </c>
      <c r="B12" s="5" t="s">
        <v>26</v>
      </c>
      <c r="C12" s="5" t="s">
        <v>13</v>
      </c>
      <c r="D12" s="5" t="str">
        <f>CONCATENATE("5122251937","******","4X")</f>
        <v>5122251937******4X</v>
      </c>
      <c r="E12" s="5" t="s">
        <v>14</v>
      </c>
      <c r="F12" s="5" t="str">
        <f>CONCATENATE("重庆市云阳县","******")</f>
        <v>重庆市云阳县******</v>
      </c>
      <c r="G12" s="5" t="s">
        <v>19</v>
      </c>
    </row>
    <row r="13" ht="17" customHeight="true" spans="1:7">
      <c r="A13" s="5">
        <v>9</v>
      </c>
      <c r="B13" s="5" t="s">
        <v>27</v>
      </c>
      <c r="C13" s="5" t="s">
        <v>17</v>
      </c>
      <c r="D13" s="5" t="str">
        <f>CONCATENATE("5122251938","******","54")</f>
        <v>5122251938******54</v>
      </c>
      <c r="E13" s="5" t="s">
        <v>14</v>
      </c>
      <c r="F13" s="5" t="str">
        <f>CONCATENATE("双江镇五同路","******")</f>
        <v>双江镇五同路******</v>
      </c>
      <c r="G13" s="5" t="s">
        <v>22</v>
      </c>
    </row>
    <row r="14" ht="17" customHeight="true" spans="1:7">
      <c r="A14" s="5">
        <v>10</v>
      </c>
      <c r="B14" s="5" t="s">
        <v>28</v>
      </c>
      <c r="C14" s="5" t="s">
        <v>13</v>
      </c>
      <c r="D14" s="5" t="str">
        <f>CONCATENATE("5122251948","******","40")</f>
        <v>5122251948******40</v>
      </c>
      <c r="E14" s="5" t="s">
        <v>14</v>
      </c>
      <c r="F14" s="5" t="str">
        <f>CONCATENATE("云安路164","******")</f>
        <v>云安路164******</v>
      </c>
      <c r="G14" s="5" t="s">
        <v>22</v>
      </c>
    </row>
    <row r="15" ht="17" customHeight="true" spans="1:7">
      <c r="A15" s="5">
        <v>11</v>
      </c>
      <c r="B15" s="5" t="s">
        <v>29</v>
      </c>
      <c r="C15" s="5" t="s">
        <v>17</v>
      </c>
      <c r="D15" s="5" t="str">
        <f>CONCATENATE("5122251956","******","98")</f>
        <v>5122251956******98</v>
      </c>
      <c r="E15" s="5" t="s">
        <v>14</v>
      </c>
      <c r="F15" s="5" t="str">
        <f>CONCATENATE("青龙街道磨岭","******")</f>
        <v>青龙街道磨岭******</v>
      </c>
      <c r="G15" s="5" t="s">
        <v>19</v>
      </c>
    </row>
    <row r="16" ht="17" customHeight="true" spans="1:7">
      <c r="A16" s="5">
        <v>12</v>
      </c>
      <c r="B16" s="5" t="s">
        <v>30</v>
      </c>
      <c r="C16" s="5" t="s">
        <v>17</v>
      </c>
      <c r="D16" s="5" t="str">
        <f>CONCATENATE("5122251944","******","95")</f>
        <v>5122251944******95</v>
      </c>
      <c r="E16" s="5" t="s">
        <v>14</v>
      </c>
      <c r="F16" s="5" t="str">
        <f>CONCATENATE("江口镇团滩小","******")</f>
        <v>江口镇团滩小******</v>
      </c>
      <c r="G16" s="5" t="s">
        <v>19</v>
      </c>
    </row>
    <row r="17" ht="17" customHeight="true" spans="1:7">
      <c r="A17" s="5">
        <v>13</v>
      </c>
      <c r="B17" s="5" t="s">
        <v>31</v>
      </c>
      <c r="C17" s="5" t="s">
        <v>13</v>
      </c>
      <c r="D17" s="5" t="str">
        <f>CONCATENATE("5122251943","******","48")</f>
        <v>5122251943******48</v>
      </c>
      <c r="E17" s="5" t="s">
        <v>14</v>
      </c>
      <c r="F17" s="5" t="str">
        <f>CONCATENATE("中医院4楼3","******")</f>
        <v>中医院4楼3******</v>
      </c>
      <c r="G17" s="5" t="s">
        <v>22</v>
      </c>
    </row>
    <row r="18" ht="17" customHeight="true" spans="1:7">
      <c r="A18" s="5">
        <v>14</v>
      </c>
      <c r="B18" s="5" t="s">
        <v>32</v>
      </c>
      <c r="C18" s="5" t="s">
        <v>17</v>
      </c>
      <c r="D18" s="5" t="str">
        <f>CONCATENATE("5122251943","******","31")</f>
        <v>5122251943******31</v>
      </c>
      <c r="E18" s="5" t="s">
        <v>14</v>
      </c>
      <c r="F18" s="5" t="str">
        <f>CONCATENATE("滨江大道99","******")</f>
        <v>滨江大道99******</v>
      </c>
      <c r="G18" s="5" t="s">
        <v>15</v>
      </c>
    </row>
    <row r="19" ht="17" customHeight="true" spans="1:7">
      <c r="A19" s="5">
        <v>15</v>
      </c>
      <c r="B19" s="5" t="s">
        <v>33</v>
      </c>
      <c r="C19" s="5" t="s">
        <v>17</v>
      </c>
      <c r="D19" s="5" t="str">
        <f>CONCATENATE("5122251966","******","11")</f>
        <v>5122251966******11</v>
      </c>
      <c r="E19" s="5" t="s">
        <v>14</v>
      </c>
      <c r="F19" s="5" t="str">
        <f>CONCATENATE("双土街道信合","******")</f>
        <v>双土街道信合******</v>
      </c>
      <c r="G19" s="5" t="s">
        <v>22</v>
      </c>
    </row>
    <row r="20" ht="17" customHeight="true" spans="1:7">
      <c r="A20" s="5">
        <v>16</v>
      </c>
      <c r="B20" s="5" t="s">
        <v>34</v>
      </c>
      <c r="C20" s="5" t="s">
        <v>17</v>
      </c>
      <c r="D20" s="5" t="str">
        <f>CONCATENATE("5122251956","******","3X")</f>
        <v>5122251956******3X</v>
      </c>
      <c r="E20" s="5" t="s">
        <v>14</v>
      </c>
      <c r="F20" s="5" t="str">
        <f>CONCATENATE("凤鸣镇团结路","******")</f>
        <v>凤鸣镇团结路******</v>
      </c>
      <c r="G20" s="5" t="s">
        <v>15</v>
      </c>
    </row>
    <row r="21" ht="17" customHeight="true" spans="1:7">
      <c r="A21" s="5">
        <v>17</v>
      </c>
      <c r="B21" s="5" t="s">
        <v>35</v>
      </c>
      <c r="C21" s="5" t="s">
        <v>13</v>
      </c>
      <c r="D21" s="5" t="str">
        <f>CONCATENATE("5122251971","******","60")</f>
        <v>5122251971******60</v>
      </c>
      <c r="E21" s="5" t="s">
        <v>14</v>
      </c>
      <c r="F21" s="5" t="str">
        <f>CONCATENATE("云阳博爱康复","******")</f>
        <v>云阳博爱康复******</v>
      </c>
      <c r="G21" s="5" t="s">
        <v>22</v>
      </c>
    </row>
    <row r="22" ht="17" customHeight="true" spans="1:7">
      <c r="A22" s="5">
        <v>18</v>
      </c>
      <c r="B22" s="5" t="s">
        <v>36</v>
      </c>
      <c r="C22" s="5" t="s">
        <v>17</v>
      </c>
      <c r="D22" s="5" t="str">
        <f>CONCATENATE("5122251941","******","9X")</f>
        <v>5122251941******9X</v>
      </c>
      <c r="E22" s="5" t="s">
        <v>14</v>
      </c>
      <c r="F22" s="5" t="str">
        <f>CONCATENATE("江来锦绣城7","******")</f>
        <v>江来锦绣城7******</v>
      </c>
      <c r="G22" s="5" t="s">
        <v>22</v>
      </c>
    </row>
    <row r="23" ht="17" customHeight="true" spans="1:7">
      <c r="A23" s="5">
        <v>19</v>
      </c>
      <c r="B23" s="5" t="s">
        <v>37</v>
      </c>
      <c r="C23" s="5" t="s">
        <v>17</v>
      </c>
      <c r="D23" s="5" t="str">
        <f>CONCATENATE("5122251941","******","37")</f>
        <v>5122251941******37</v>
      </c>
      <c r="E23" s="5" t="s">
        <v>14</v>
      </c>
      <c r="F23" s="5" t="str">
        <f>CONCATENATE("高阳镇凌云路","******")</f>
        <v>高阳镇凌云路******</v>
      </c>
      <c r="G23" s="5" t="s">
        <v>15</v>
      </c>
    </row>
    <row r="24" ht="17" customHeight="true" spans="1:7">
      <c r="A24" s="5">
        <v>20</v>
      </c>
      <c r="B24" s="5" t="s">
        <v>38</v>
      </c>
      <c r="C24" s="5" t="s">
        <v>17</v>
      </c>
      <c r="D24" s="5" t="str">
        <f>CONCATENATE("5122251928","******","35")</f>
        <v>5122251928******35</v>
      </c>
      <c r="E24" s="5" t="s">
        <v>14</v>
      </c>
      <c r="F24" s="5" t="str">
        <f>CONCATENATE("爱里养老院","******")</f>
        <v>爱里养老院******</v>
      </c>
      <c r="G24" s="5" t="s">
        <v>19</v>
      </c>
    </row>
    <row r="25" ht="17" customHeight="true" spans="1:7">
      <c r="A25" s="5">
        <v>21</v>
      </c>
      <c r="B25" s="5" t="s">
        <v>39</v>
      </c>
      <c r="C25" s="5" t="s">
        <v>13</v>
      </c>
      <c r="D25" s="5" t="str">
        <f>CONCATENATE("5122251962","******","47")</f>
        <v>5122251962******47</v>
      </c>
      <c r="E25" s="5" t="s">
        <v>14</v>
      </c>
      <c r="F25" s="5" t="str">
        <f>CONCATENATE("重庆市九龙坡","******")</f>
        <v>重庆市九龙坡******</v>
      </c>
      <c r="G25" s="5" t="s">
        <v>25</v>
      </c>
    </row>
    <row r="26" ht="17" customHeight="true" spans="1:7">
      <c r="A26" s="5">
        <v>22</v>
      </c>
      <c r="B26" s="5" t="s">
        <v>40</v>
      </c>
      <c r="C26" s="5" t="s">
        <v>13</v>
      </c>
      <c r="D26" s="5" t="str">
        <f>CONCATENATE("5122251939","******","02")</f>
        <v>5122251939******02</v>
      </c>
      <c r="E26" s="5" t="s">
        <v>14</v>
      </c>
      <c r="F26" s="5" t="str">
        <f>CONCATENATE("老中医院5楼","******")</f>
        <v>老中医院5楼******</v>
      </c>
      <c r="G26" s="5" t="s">
        <v>15</v>
      </c>
    </row>
    <row r="27" ht="17" customHeight="true" spans="1:7">
      <c r="A27" s="5">
        <v>23</v>
      </c>
      <c r="B27" s="5" t="s">
        <v>41</v>
      </c>
      <c r="C27" s="5" t="s">
        <v>17</v>
      </c>
      <c r="D27" s="5" t="str">
        <f>CONCATENATE("5122251945","******","10")</f>
        <v>5122251945******10</v>
      </c>
      <c r="E27" s="5" t="s">
        <v>14</v>
      </c>
      <c r="F27" s="5" t="str">
        <f>CONCATENATE("外国语旁边2","******")</f>
        <v>外国语旁边2******</v>
      </c>
      <c r="G27" s="5" t="s">
        <v>15</v>
      </c>
    </row>
    <row r="28" ht="17" customHeight="true" spans="1:7">
      <c r="A28" s="5">
        <v>24</v>
      </c>
      <c r="B28" s="5" t="s">
        <v>42</v>
      </c>
      <c r="C28" s="5" t="s">
        <v>17</v>
      </c>
      <c r="D28" s="5" t="str">
        <f>CONCATENATE("5122251958","******","31")</f>
        <v>5122251958******31</v>
      </c>
      <c r="E28" s="5" t="s">
        <v>14</v>
      </c>
      <c r="F28" s="5" t="str">
        <f>CONCATENATE("望江大道39","******")</f>
        <v>望江大道39******</v>
      </c>
      <c r="G28" s="5" t="s">
        <v>19</v>
      </c>
    </row>
    <row r="29" ht="17" customHeight="true" spans="1:7">
      <c r="A29" s="5">
        <v>25</v>
      </c>
      <c r="B29" s="5" t="s">
        <v>43</v>
      </c>
      <c r="C29" s="5" t="s">
        <v>17</v>
      </c>
      <c r="D29" s="5" t="str">
        <f>CONCATENATE("5122251971","******","9X")</f>
        <v>5122251971******9X</v>
      </c>
      <c r="E29" s="5" t="s">
        <v>14</v>
      </c>
      <c r="F29" s="5" t="str">
        <f>CONCATENATE("莲花路206","******")</f>
        <v>莲花路206******</v>
      </c>
      <c r="G29" s="5" t="s">
        <v>19</v>
      </c>
    </row>
    <row r="30" ht="14" customHeight="true" spans="1:7">
      <c r="A30" s="5">
        <v>26</v>
      </c>
      <c r="B30" s="5" t="s">
        <v>44</v>
      </c>
      <c r="C30" s="5" t="s">
        <v>13</v>
      </c>
      <c r="D30" s="5" t="str">
        <f>CONCATENATE("5122251938","******","44")</f>
        <v>5122251938******44</v>
      </c>
      <c r="E30" s="5" t="s">
        <v>14</v>
      </c>
      <c r="F30" s="5" t="str">
        <f>CONCATENATE("云江大道39","******")</f>
        <v>云江大道39******</v>
      </c>
      <c r="G30" s="5" t="s">
        <v>15</v>
      </c>
    </row>
    <row r="31" ht="17" customHeight="true" spans="1:7">
      <c r="A31" s="5">
        <v>27</v>
      </c>
      <c r="B31" s="5" t="s">
        <v>45</v>
      </c>
      <c r="C31" s="5" t="s">
        <v>17</v>
      </c>
      <c r="D31" s="5" t="str">
        <f>CONCATENATE("5122251943","******","12")</f>
        <v>5122251943******12</v>
      </c>
      <c r="E31" s="5" t="s">
        <v>14</v>
      </c>
      <c r="F31" s="5" t="str">
        <f>CONCATENATE("爱里养老院","******")</f>
        <v>爱里养老院******</v>
      </c>
      <c r="G31" s="5" t="s">
        <v>15</v>
      </c>
    </row>
    <row r="32" ht="17" customHeight="true" spans="1:7">
      <c r="A32" s="5">
        <v>28</v>
      </c>
      <c r="B32" s="5" t="s">
        <v>46</v>
      </c>
      <c r="C32" s="5" t="s">
        <v>17</v>
      </c>
      <c r="D32" s="5" t="str">
        <f>CONCATENATE("5122251944","******","95")</f>
        <v>5122251944******95</v>
      </c>
      <c r="E32" s="5" t="s">
        <v>14</v>
      </c>
      <c r="F32" s="5" t="str">
        <f>CONCATENATE("云江大道40","******")</f>
        <v>云江大道40******</v>
      </c>
      <c r="G32" s="5" t="s">
        <v>22</v>
      </c>
    </row>
    <row r="33" ht="17" customHeight="true" spans="1:7">
      <c r="A33" s="5">
        <v>29</v>
      </c>
      <c r="B33" s="5" t="s">
        <v>47</v>
      </c>
      <c r="C33" s="5" t="s">
        <v>17</v>
      </c>
      <c r="D33" s="5" t="str">
        <f>CONCATENATE("5122251948","******","36")</f>
        <v>5122251948******36</v>
      </c>
      <c r="E33" s="5" t="s">
        <v>14</v>
      </c>
      <c r="F33" s="5" t="str">
        <f>CONCATENATE("三合路25号","******")</f>
        <v>三合路25号******</v>
      </c>
      <c r="G33" s="5" t="s">
        <v>25</v>
      </c>
    </row>
    <row r="34" ht="17" customHeight="true" spans="1:7">
      <c r="A34" s="5">
        <v>30</v>
      </c>
      <c r="B34" s="5" t="s">
        <v>48</v>
      </c>
      <c r="C34" s="5" t="s">
        <v>17</v>
      </c>
      <c r="D34" s="5" t="str">
        <f>CONCATENATE("5122251949","******","51")</f>
        <v>5122251949******51</v>
      </c>
      <c r="E34" s="5" t="s">
        <v>14</v>
      </c>
      <c r="F34" s="5" t="str">
        <f>CONCATENATE("563号3单","******")</f>
        <v>563号3单******</v>
      </c>
      <c r="G34" s="5" t="s">
        <v>15</v>
      </c>
    </row>
    <row r="35" ht="17" customHeight="true" spans="1:7">
      <c r="A35" s="5">
        <v>31</v>
      </c>
      <c r="B35" s="5" t="s">
        <v>49</v>
      </c>
      <c r="C35" s="5" t="s">
        <v>17</v>
      </c>
      <c r="D35" s="5" t="str">
        <f>CONCATENATE("5122251949","******","78")</f>
        <v>5122251949******78</v>
      </c>
      <c r="E35" s="5" t="s">
        <v>14</v>
      </c>
      <c r="F35" s="5" t="str">
        <f>CONCATENATE("重庆市云阳县","******")</f>
        <v>重庆市云阳县******</v>
      </c>
      <c r="G35" s="5" t="s">
        <v>15</v>
      </c>
    </row>
    <row r="36" ht="17" customHeight="true" spans="1:7">
      <c r="A36" s="5">
        <v>32</v>
      </c>
      <c r="B36" s="5" t="s">
        <v>50</v>
      </c>
      <c r="C36" s="5" t="s">
        <v>13</v>
      </c>
      <c r="D36" s="5" t="str">
        <f>CONCATENATE("5122251954","******","25")</f>
        <v>5122251954******25</v>
      </c>
      <c r="E36" s="5" t="s">
        <v>14</v>
      </c>
      <c r="F36" s="5" t="str">
        <f>CONCATENATE("爱里养老院","******")</f>
        <v>爱里养老院******</v>
      </c>
      <c r="G36" s="5" t="s">
        <v>15</v>
      </c>
    </row>
    <row r="37" ht="17" customHeight="true" spans="1:7">
      <c r="A37" s="5">
        <v>33</v>
      </c>
      <c r="B37" s="5" t="s">
        <v>51</v>
      </c>
      <c r="C37" s="5" t="s">
        <v>17</v>
      </c>
      <c r="D37" s="5" t="str">
        <f>CONCATENATE("5122251959","******","38")</f>
        <v>5122251959******38</v>
      </c>
      <c r="E37" s="5" t="s">
        <v>14</v>
      </c>
      <c r="F37" s="5" t="str">
        <f>CONCATENATE("老中医院5楼","******")</f>
        <v>老中医院5楼******</v>
      </c>
      <c r="G37" s="5" t="s">
        <v>15</v>
      </c>
    </row>
    <row r="38" ht="17" customHeight="true" spans="1:7">
      <c r="A38" s="5">
        <v>34</v>
      </c>
      <c r="B38" s="5" t="s">
        <v>52</v>
      </c>
      <c r="C38" s="5" t="s">
        <v>13</v>
      </c>
      <c r="D38" s="5" t="str">
        <f>CONCATENATE("5122251964","******","41")</f>
        <v>5122251964******41</v>
      </c>
      <c r="E38" s="5" t="s">
        <v>14</v>
      </c>
      <c r="F38" s="5" t="str">
        <f>CONCATENATE("莲花社区13","******")</f>
        <v>莲花社区13******</v>
      </c>
      <c r="G38" s="5" t="s">
        <v>22</v>
      </c>
    </row>
    <row r="39" ht="17" customHeight="true" spans="1:7">
      <c r="A39" s="5">
        <v>35</v>
      </c>
      <c r="B39" s="5" t="s">
        <v>53</v>
      </c>
      <c r="C39" s="5" t="s">
        <v>17</v>
      </c>
      <c r="D39" s="5" t="str">
        <f>CONCATENATE("5122251973","******","11")</f>
        <v>5122251973******11</v>
      </c>
      <c r="E39" s="5" t="s">
        <v>14</v>
      </c>
      <c r="F39" s="5" t="str">
        <f>CONCATENATE("星河湾3幢2","******")</f>
        <v>星河湾3幢2******</v>
      </c>
      <c r="G39" s="5" t="s">
        <v>15</v>
      </c>
    </row>
    <row r="40" ht="17" customHeight="true" spans="1:7">
      <c r="A40" s="5">
        <v>36</v>
      </c>
      <c r="B40" s="5" t="s">
        <v>54</v>
      </c>
      <c r="C40" s="5" t="s">
        <v>17</v>
      </c>
      <c r="D40" s="5" t="str">
        <f>CONCATENATE("5122251939","******","37")</f>
        <v>5122251939******37</v>
      </c>
      <c r="E40" s="5" t="s">
        <v>14</v>
      </c>
      <c r="F40" s="5" t="str">
        <f>CONCATENATE("立新","******")</f>
        <v>立新******</v>
      </c>
      <c r="G40" s="5" t="s">
        <v>22</v>
      </c>
    </row>
    <row r="41" ht="17" customHeight="true" spans="1:7">
      <c r="A41" s="5">
        <v>37</v>
      </c>
      <c r="B41" s="5" t="s">
        <v>55</v>
      </c>
      <c r="C41" s="5" t="s">
        <v>17</v>
      </c>
      <c r="D41" s="5" t="str">
        <f>CONCATENATE("5122251959","******","37")</f>
        <v>5122251959******37</v>
      </c>
      <c r="E41" s="5" t="s">
        <v>14</v>
      </c>
      <c r="F41" s="5" t="str">
        <f>CONCATENATE("云安路450","******")</f>
        <v>云安路450******</v>
      </c>
      <c r="G41" s="5" t="s">
        <v>19</v>
      </c>
    </row>
    <row r="42" ht="17" customHeight="true" spans="1:7">
      <c r="A42" s="5">
        <v>38</v>
      </c>
      <c r="B42" s="5" t="s">
        <v>56</v>
      </c>
      <c r="C42" s="5" t="s">
        <v>13</v>
      </c>
      <c r="D42" s="5" t="str">
        <f>CONCATENATE("5112241968","******","80")</f>
        <v>5112241968******80</v>
      </c>
      <c r="E42" s="5" t="s">
        <v>14</v>
      </c>
      <c r="F42" s="5" t="str">
        <f>CONCATENATE("云阳县人和街","******")</f>
        <v>云阳县人和街******</v>
      </c>
      <c r="G42" s="5" t="s">
        <v>15</v>
      </c>
    </row>
    <row r="43" ht="17" customHeight="true" spans="1:7">
      <c r="A43" s="5">
        <v>39</v>
      </c>
      <c r="B43" s="5" t="s">
        <v>57</v>
      </c>
      <c r="C43" s="5" t="s">
        <v>13</v>
      </c>
      <c r="D43" s="5" t="str">
        <f>CONCATENATE("5122251949","******","83")</f>
        <v>5122251949******83</v>
      </c>
      <c r="E43" s="5" t="s">
        <v>14</v>
      </c>
      <c r="F43" s="5" t="str">
        <f>CONCATENATE("新城国际81","******")</f>
        <v>新城国际81******</v>
      </c>
      <c r="G43" s="5" t="s">
        <v>19</v>
      </c>
    </row>
    <row r="44" ht="29.25" customHeight="true" spans="1:7">
      <c r="A44" s="6" t="str">
        <f>"1.公示时间："&amp;"2026年03月23日"&amp;"至"&amp;"2026年03月27日"</f>
        <v>1.公示时间：2026年03月23日至2026年03月27日</v>
      </c>
      <c r="B44" s="6"/>
      <c r="C44" s="6"/>
      <c r="D44" s="6"/>
      <c r="E44" s="6"/>
      <c r="F44" s="6"/>
      <c r="G44" s="6"/>
    </row>
    <row r="45" ht="32.25" customHeight="true" spans="1:7">
      <c r="A45" s="2" t="str">
        <f>"2.若对以上失能人员的评定结果有异议，请在公示期内通过电话或书面形式向有关部门反映；为便于调查核实，鼓励实名反映问题，并提供联系方式，我们将按有关规定予以保密。"</f>
        <v>2.若对以上失能人员的评定结果有异议，请在公示期内通过电话或书面形式向有关部门反映；为便于调查核实，鼓励实名反映问题，并提供联系方式，我们将按有关规定予以保密。</v>
      </c>
      <c r="B45" s="2"/>
      <c r="C45" s="2"/>
      <c r="D45" s="2"/>
      <c r="E45" s="2"/>
      <c r="F45" s="2"/>
      <c r="G45" s="2"/>
    </row>
  </sheetData>
  <mergeCells count="5">
    <mergeCell ref="A1:G1"/>
    <mergeCell ref="A2:C2"/>
    <mergeCell ref="A3:G3"/>
    <mergeCell ref="A44:G44"/>
    <mergeCell ref="A45:G45"/>
  </mergeCells>
  <pageMargins left="0.0784722222222222" right="0.118055555555556" top="0.590277777777778" bottom="0.393055555555556" header="0.298611111111111" footer="0.298611111111111"/>
  <pageSetup paperSize="9" scale="93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2026-03-23T08:59:00Z</dcterms:created>
  <dcterms:modified xsi:type="dcterms:W3CDTF">2026-03-23T10:03:58Z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</Properties>
</file>